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drawings/vmlDrawing5.vml" ContentType="application/vnd.openxmlformats-officedocument.vmlDrawing"/>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CONFIGURACAO_ISSQN" sheetId="1" state="visible" r:id="rId2"/>
    <sheet name="VALORES PARA ALTERAR 2025" sheetId="2" state="hidden" r:id="rId3"/>
    <sheet name="TABELA 4_2025" sheetId="3" state="hidden" r:id="rId4"/>
    <sheet name="TABELA 8_2025" sheetId="4" state="hidden" r:id="rId5"/>
    <sheet name="VALORES PARA ALTERAR 2025 - MAR" sheetId="5" state="hidden" r:id="rId6"/>
    <sheet name="TABELA 4_2025_MARÇO" sheetId="6" state="visible" r:id="rId7"/>
    <sheet name="TABELA 8_2025_MARÇO" sheetId="7" state="visible" r:id="rId8"/>
  </sheets>
  <definedNames>
    <definedName function="false" hidden="false" localSheetId="2" name="_xlnm.Print_Area" vbProcedure="false">'TABELA 4_2025'!$1:$1048576</definedName>
    <definedName function="false" hidden="false" localSheetId="2" name="_xlnm.Print_Titles" vbProcedure="false">'TABELA 4_2025'!$1:$2</definedName>
    <definedName function="false" hidden="false" localSheetId="5" name="_xlnm.Print_Area" vbProcedure="false">'TABELA 4_2025_MARÇO'!$1:$1048576</definedName>
    <definedName function="false" hidden="false" localSheetId="5" name="_xlnm.Print_Titles" vbProcedure="false">'TABELA 4_2025_MARÇO'!$1:$2</definedName>
    <definedName function="false" hidden="false" localSheetId="3" name="_xlnm.Print_Area" vbProcedure="false">'TABELA 8_2025'!$A$2:$O$82</definedName>
    <definedName function="false" hidden="false" localSheetId="3" name="_xlnm.Print_Titles" vbProcedure="false">'TABELA 8_2025'!$2:$3</definedName>
    <definedName function="false" hidden="false" localSheetId="6" name="_xlnm.Print_Area" vbProcedure="false">'TABELA 8_2025_MARÇO'!$A$2:$P$82</definedName>
    <definedName function="false" hidden="false" localSheetId="6" name="_xlnm.Print_Titles" vbProcedure="false">'TABELA 8_2025_MARÇO'!$2:$3</definedName>
    <definedName function="false" hidden="false" localSheetId="2" name="Print_Titles_0" vbProcedure="false">'TABELA 4_2025'!$1:$2</definedName>
    <definedName function="false" hidden="false" localSheetId="2" name="Print_Titles_0_0" vbProcedure="false">'TABELA 4_2025'!$1:$2</definedName>
    <definedName function="false" hidden="false" localSheetId="2" name="_xlnm.Print_Area_0" vbProcedure="false">'TABELA 4_2025'!$B$1:$N$299</definedName>
    <definedName function="false" hidden="false" localSheetId="2" name="_xlnm.Print_Area_0_0" vbProcedure="false">'TABELA 4_2025'!$A$1:$Q$298</definedName>
    <definedName function="false" hidden="false" localSheetId="3" name="Print_Titles_0" vbProcedure="false">'TABELA 8_2025'!$2:$3</definedName>
    <definedName function="false" hidden="false" localSheetId="3" name="Print_Titles_0_0" vbProcedure="false">'TABELA 8_2025'!$2:$3</definedName>
    <definedName function="false" hidden="false" localSheetId="3" name="_xlnm.Print_Area" vbProcedure="false">'TABELA 8_2025'!$A$1:$O$83</definedName>
    <definedName function="false" hidden="false" localSheetId="3" name="_xlnm.Print_Area_0_0" vbProcedure="false">'TABELA 8_2025'!$A$2:$O$87</definedName>
    <definedName function="false" hidden="false" localSheetId="5" name="Print_Titles_0" vbProcedure="false">'TABELA 4_2025_MARÇO'!$1:$2</definedName>
    <definedName function="false" hidden="false" localSheetId="5" name="Print_Titles_0_0" vbProcedure="false">'TABELA 4_2025_MARÇO'!$1:$2</definedName>
    <definedName function="false" hidden="false" localSheetId="5" name="_xlnm.Print_Area_0" vbProcedure="false">'TABELA 4_2025_MARÇO'!$B$1:$P$344</definedName>
    <definedName function="false" hidden="false" localSheetId="5" name="_xlnm.Print_Area_0_0" vbProcedure="false">'TABELA 4_2025_MARÇO'!$A$1:$S$342</definedName>
    <definedName function="false" hidden="false" localSheetId="6" name="Print_Titles_0" vbProcedure="false">'TABELA 8_2025_MARÇO'!$2:$3</definedName>
    <definedName function="false" hidden="false" localSheetId="6" name="Print_Titles_0_0" vbProcedure="false">'TABELA 8_2025_MARÇO'!$2:$3</definedName>
    <definedName function="false" hidden="false" localSheetId="6" name="_xlnm.Print_Area" vbProcedure="false">'TABELA 8_2025_MARÇO'!$A$1:$P$83</definedName>
    <definedName function="false" hidden="false" localSheetId="6" name="_xlnm.Print_Area_0_0" vbProcedure="false">'TABELA 8_2025_MARÇO'!$A$2:$P$87</definedName>
  </definedNames>
  <calcPr iterateCount="100" refMode="A1" iterate="false" iterateDelta="0.001"/>
  <extLst>
    <ext xmlns:loext="http://schemas.libreoffice.org/" uri="{7626C862-2A13-11E5-B345-FEFF819CDC9F}">
      <loext:extCalcPr stringRefSyntax="CalcA1"/>
    </ext>
  </extLst>
</workbook>
</file>

<file path=xl/comments3.xml><?xml version="1.0" encoding="utf-8"?>
<comments xmlns="http://schemas.openxmlformats.org/spreadsheetml/2006/main" xmlns:xdr="http://schemas.openxmlformats.org/drawingml/2006/spreadsheetDrawing">
  <authors>
    <author> </author>
  </authors>
  <commentList>
    <comment ref="G4" authorId="0">
      <text>
        <r>
          <rPr>
            <sz val="10"/>
            <rFont val="Arial"/>
            <family val="2"/>
            <charset val="1"/>
          </rPr>
          <t xml:space="preserve">Substituir todos os campos liberados pelos valores informados pelo TJMG.</t>
        </r>
      </text>
    </comment>
  </commentList>
</comments>
</file>

<file path=xl/comments4.xml><?xml version="1.0" encoding="utf-8"?>
<comments xmlns="http://schemas.openxmlformats.org/spreadsheetml/2006/main" xmlns:xdr="http://schemas.openxmlformats.org/drawingml/2006/spreadsheetDrawing">
  <authors>
    <author> </author>
  </authors>
  <commentList>
    <comment ref="G4" authorId="0">
      <text>
        <r>
          <rPr>
            <sz val="10"/>
            <rFont val="Arial"/>
            <family val="2"/>
            <charset val="1"/>
          </rPr>
          <t xml:space="preserve">Substituir todos os campos liberados pelos valores informados pelo TJMG.
VERIFICAR se item 4.b da Tabela 1 é igual ao 5.e da Tabela 4.</t>
        </r>
      </text>
    </comment>
  </commentList>
</comments>
</file>

<file path=xl/comments5.xml><?xml version="1.0" encoding="utf-8"?>
<comments xmlns="http://schemas.openxmlformats.org/spreadsheetml/2006/main" xmlns:xdr="http://schemas.openxmlformats.org/drawingml/2006/spreadsheetDrawing">
  <authors>
    <author> </author>
  </authors>
  <commentList>
    <comment ref="A77" authorId="0">
      <text>
        <r>
          <rPr>
            <sz val="10"/>
            <rFont val="Arial"/>
            <family val="2"/>
            <charset val="1"/>
          </rPr>
          <t xml:space="preserve">Inclusos
</t>
        </r>
      </text>
    </comment>
  </commentList>
</comments>
</file>

<file path=xl/comments6.xml><?xml version="1.0" encoding="utf-8"?>
<comments xmlns="http://schemas.openxmlformats.org/spreadsheetml/2006/main" xmlns:xdr="http://schemas.openxmlformats.org/drawingml/2006/spreadsheetDrawing">
  <authors>
    <author> </author>
  </authors>
  <commentList>
    <comment ref="G4" authorId="0">
      <text>
        <r>
          <rPr>
            <sz val="10"/>
            <rFont val="Arial"/>
            <family val="2"/>
            <charset val="1"/>
          </rPr>
          <t xml:space="preserve">Substituir todos os campos liberados pelos valores informados pelo TJMG.</t>
        </r>
      </text>
    </comment>
  </commentList>
</comments>
</file>

<file path=xl/comments7.xml><?xml version="1.0" encoding="utf-8"?>
<comments xmlns="http://schemas.openxmlformats.org/spreadsheetml/2006/main" xmlns:xdr="http://schemas.openxmlformats.org/drawingml/2006/spreadsheetDrawing">
  <authors>
    <author> </author>
  </authors>
  <commentList>
    <comment ref="G4" authorId="0">
      <text>
        <r>
          <rPr>
            <sz val="10"/>
            <rFont val="Arial"/>
            <family val="2"/>
            <charset val="1"/>
          </rPr>
          <t xml:space="preserve">Substituir todos os campos liberados pelos valores informados pelo TJMG.
VERIFICAR se item 4.b da Tabela 1 é igual ao 5.e da Tabela 4.</t>
        </r>
      </text>
    </comment>
  </commentList>
</comments>
</file>

<file path=xl/sharedStrings.xml><?xml version="1.0" encoding="utf-8"?>
<sst xmlns="http://schemas.openxmlformats.org/spreadsheetml/2006/main" count="2855" uniqueCount="619">
  <si>
    <t xml:space="preserve">ALÍQUOTA ISSQN</t>
  </si>
  <si>
    <t xml:space="preserve">BASE DE CÁLCULO DO ISSQN</t>
  </si>
  <si>
    <t xml:space="preserve">Emolumentos Líquidos</t>
  </si>
  <si>
    <t xml:space="preserve">TABELA 4 (R$)</t>
  </si>
  <si>
    <t xml:space="preserve">Emolumentos</t>
  </si>
  <si>
    <t xml:space="preserve">TFJ</t>
  </si>
  <si>
    <t xml:space="preserve">Valor Final ao Usuário</t>
  </si>
  <si>
    <t xml:space="preserve">1 – Averbação (com todas as anotações e referências a outros livros):</t>
  </si>
  <si>
    <t xml:space="preserve">a) De cédula hipotecária</t>
  </si>
  <si>
    <t xml:space="preserve">b) Contratos de promessa de compra e venda, cessão de direitos, promessa de cessão e portabilidade do crédito
imobiliário – metade dos valores da alínea “e” do número 5 desta tabela</t>
  </si>
  <si>
    <t xml:space="preserve">c) De qualquer documento que altere o valor do contrato ou da dívida, inserção ou alteração de medidas ou área
do imóvel, inclusive em razão do desmembramento ou da fusão, por gleba ou área – metade dos valores da alínea “e” do número 5 desta tabela</t>
  </si>
  <si>
    <t xml:space="preserve">d) De qualquer documento que altere o registro em relação a pessoa, cláusula, condição, prazo, vencimento,
plano de pagamento ou outras circunstâncias</t>
  </si>
  <si>
    <t xml:space="preserve">
26,37</t>
  </si>
  <si>
    <t xml:space="preserve">
8,28</t>
  </si>
  <si>
    <t xml:space="preserve">
34,65</t>
  </si>
  <si>
    <t xml:space="preserve">e) De qualquer título, documento ou requerimento sem
conteúdo financeiro</t>
  </si>
  <si>
    <t xml:space="preserve">f) De quitação total ou parcial de dívida constante de
registro, qualquer que seja o valor do recibo, do instrumento particular ou da escritura</t>
  </si>
  <si>
    <t xml:space="preserve">g) Para cancelamento de ônus e direitos reais sobre imóveis:</t>
  </si>
  <si>
    <t xml:space="preserve">até 1.400,00</t>
  </si>
  <si>
    <t xml:space="preserve">de 1.400,01 até 5.000,00</t>
  </si>
  <si>
    <t xml:space="preserve">de 5.000,01 até 20.000,00</t>
  </si>
  <si>
    <t xml:space="preserve">acima de 20.000,00</t>
  </si>
  <si>
    <t xml:space="preserve">h)	Para	cancelamento de	registro	ou	averbação,
independentemente de haver conteúdo financeiro</t>
  </si>
  <si>
    <t xml:space="preserve">i)  Para  cancelamento  de  inscrição  de  memorial  de
loteamento ou incorporação imobiliária</t>
  </si>
  <si>
    <t xml:space="preserve">j) De construção, baixa e habite-se – metade dos valores finais ao usuário da alínea “e” do número 5 desta tabela,
por unidade</t>
  </si>
  <si>
    <r>
      <rPr>
        <sz val="10"/>
        <color rgb="FF221E1F"/>
        <rFont val="Arial MT"/>
        <family val="1"/>
        <charset val="1"/>
      </rPr>
      <t xml:space="preserve">k) Da mudança de denominação e da numeração dos prédios, do loteamento de imóveis, da demolição, do desmembramento, da alteração de destinação ou situação de imóvel e da abertura de vias e logradouros
</t>
    </r>
    <r>
      <rPr>
        <sz val="10"/>
        <color rgb="FF221E1F"/>
        <rFont val="Arial"/>
        <family val="2"/>
        <charset val="1"/>
      </rPr>
      <t xml:space="preserve">públicos</t>
    </r>
  </si>
  <si>
    <t xml:space="preserve">
26,37</t>
  </si>
  <si>
    <t xml:space="preserve">
8,28</t>
  </si>
  <si>
    <t xml:space="preserve">
34,65</t>
  </si>
  <si>
    <t xml:space="preserve">l) Da alteração do nome por casamento ou por separação judicial, ou, ainda, de outras circunstâncias que, de qualquer modo, tenham influência no registro ou nas
pessoas nele interessadas</t>
  </si>
  <si>
    <t xml:space="preserve">m) Do contrato de locação, para fins de exercício do
direito de preferência</t>
  </si>
  <si>
    <t xml:space="preserve">n) Dos atos pertinentes a unidades autônomas condominiais a que se refere a Lei Federal nº 4.591, de 16 de dezembro de 1964, quando a incorporação tiver sido formalizada anteriormente à vigência da Lei Federal
nº 6.015, de 31 de dezembro de 1973</t>
  </si>
  <si>
    <t xml:space="preserve">o) De cédulas e notas de crédito industrial e de crédito comercial e seus respectivos cancelamentos</t>
  </si>
  <si>
    <t xml:space="preserve">até 7.500,00</t>
  </si>
  <si>
    <t xml:space="preserve">de 7.500,01 até 15.000,00</t>
  </si>
  <si>
    <t xml:space="preserve">de 15.000,01 até 22.500,00</t>
  </si>
  <si>
    <t xml:space="preserve">acima de 22.500,00</t>
  </si>
  <si>
    <t xml:space="preserve">p) Demais averbações com conteúdo financeiro – mesmos valores da alínea “e” do número 5 desta tabela</t>
  </si>
  <si>
    <t xml:space="preserve">q) Para averbação de cancelamento de garantias de crédito rural, tendo como base de cálculo o valor do crédito
concedido, por ato de cancelamento</t>
  </si>
  <si>
    <t xml:space="preserve">até 10.000,00</t>
  </si>
  <si>
    <t xml:space="preserve">de 10.000,01 até 25.000,00</t>
  </si>
  <si>
    <t xml:space="preserve">de 25.000,01 até 50.000,00</t>
  </si>
  <si>
    <t xml:space="preserve">de 50.000,01 até 80.000,00</t>
  </si>
  <si>
    <t xml:space="preserve">de 80.000,01 até 120.000,00</t>
  </si>
  <si>
    <t xml:space="preserve">acima de 120.000,00</t>
  </si>
  <si>
    <t xml:space="preserve">2 – Procedimento de intimação (por pessoa):</t>
  </si>
  <si>
    <r>
      <rPr>
        <sz val="10"/>
        <color rgb="FF221E1F"/>
        <rFont val="Arial MT"/>
        <family val="1"/>
        <charset val="1"/>
      </rPr>
      <t xml:space="preserve">a) De promissário comprador e qualquer outro, em cumprimento a lei ou a determinação judicial, por pessoa intimada, exceto as despesas de publicação, se for o
</t>
    </r>
    <r>
      <rPr>
        <sz val="10"/>
        <color rgb="FF221E1F"/>
        <rFont val="Arial"/>
        <family val="2"/>
        <charset val="1"/>
      </rPr>
      <t xml:space="preserve">caso</t>
    </r>
  </si>
  <si>
    <t xml:space="preserve">
210,69</t>
  </si>
  <si>
    <t xml:space="preserve">b) Intimação do fiduciante ou de seu representante legal para fins do disposto no § 1º do art. 26 da Lei Federal nº 9.514, de 20 de novembro de 1997, excluídas as despesas postais</t>
  </si>
  <si>
    <t xml:space="preserve">
210,69</t>
  </si>
  <si>
    <t xml:space="preserve">c) Outras notificações ou intimações determinadas em lei, como, por exemplo, notificação em procedimentos de inserção/alteração de medidas perimetrais, estremação,
usucapião, alienação fiduciária etc.</t>
  </si>
  <si>
    <t xml:space="preserve">3 – Indicação de registro ou averbação:</t>
  </si>
  <si>
    <t xml:space="preserve">a) Indicação de registro ou averbação, com os números do livro e da folha ou da matrícula, bem como referência ao  objeto,  datada  e  assinada  pelo  Oficial  ou  por
Substituto designado, incluída a busca</t>
  </si>
  <si>
    <t xml:space="preserve">
10,71</t>
  </si>
  <si>
    <t xml:space="preserve">4 – Matrícula:</t>
  </si>
  <si>
    <t xml:space="preserve">a) Matrícula, cancelamento ou encerramento de matrícula de imóvel no livro de registro geral (DISPOSITIVO COM EFICÁCIA RESTRITA AOS ATOS DE MATRÍCULA E
CANCELAMENTO DE MATRÍCULA, tendo em vista o
disposto no art. 10, § 2º, da Lei nº 15.424/2004)</t>
  </si>
  <si>
    <t xml:space="preserve">
87,16</t>
  </si>
  <si>
    <t xml:space="preserve">5 – Registro:</t>
  </si>
  <si>
    <t xml:space="preserve">a) Memorial de loteamento:</t>
  </si>
  <si>
    <t xml:space="preserve">a.1) Pelo processamento</t>
  </si>
  <si>
    <t xml:space="preserve">a.2) Por lote ou gleba do memorial objeto de registro</t>
  </si>
  <si>
    <t xml:space="preserve">b) Memorial de incorporação imobiliária:</t>
  </si>
  <si>
    <t xml:space="preserve">b.1) Pelo processamento</t>
  </si>
  <si>
    <r>
      <rPr>
        <sz val="10"/>
        <color rgb="FF221E1F"/>
        <rFont val="Arial MT"/>
        <family val="1"/>
        <charset val="1"/>
      </rPr>
      <t xml:space="preserve">b.2) Por  unidade  autônoma  do  memorial  objeto  de
</t>
    </r>
    <r>
      <rPr>
        <sz val="10"/>
        <color rgb="FF221E1F"/>
        <rFont val="Arial"/>
        <family val="2"/>
        <charset val="1"/>
      </rPr>
      <t xml:space="preserve">registro</t>
    </r>
  </si>
  <si>
    <t xml:space="preserve">c) Convenção de condomínio, por escritura pública ou instrumento particular:</t>
  </si>
  <si>
    <t xml:space="preserve">c.1) De edifício com até doze unidades</t>
  </si>
  <si>
    <r>
      <rPr>
        <sz val="10"/>
        <color rgb="FF221E1F"/>
        <rFont val="Arial MT"/>
        <family val="1"/>
        <charset val="1"/>
      </rPr>
      <t xml:space="preserve">c.2) De edifício com mais de doze unidades, por unidade
</t>
    </r>
    <r>
      <rPr>
        <sz val="10"/>
        <color rgb="FF221E1F"/>
        <rFont val="Arial"/>
        <family val="2"/>
        <charset val="1"/>
      </rPr>
      <t xml:space="preserve">excedente</t>
    </r>
  </si>
  <si>
    <t xml:space="preserve">d) Escritura pública, instrumento particular e título judicial,
sem conteúdo financeiro</t>
  </si>
  <si>
    <t xml:space="preserve">e) Escritura pública, instrumento particular e título judicial, com conteúdo financeiro:</t>
  </si>
  <si>
    <t xml:space="preserve">de 1.400,01 até 2.720,00</t>
  </si>
  <si>
    <t xml:space="preserve">de 2.720,01 até 5.440,00</t>
  </si>
  <si>
    <t xml:space="preserve">de 5.440,01 até 7.000,00</t>
  </si>
  <si>
    <t xml:space="preserve">de 7.000,01 até 14.000,00</t>
  </si>
  <si>
    <t xml:space="preserve">de 14.000,01 até 28.000,00</t>
  </si>
  <si>
    <t xml:space="preserve">de 28.000,01 até 42.000,00</t>
  </si>
  <si>
    <t xml:space="preserve">de 42.000,01 até 56.000,00</t>
  </si>
  <si>
    <t xml:space="preserve">de 56.000,01 até 70.000,00</t>
  </si>
  <si>
    <t xml:space="preserve">de 70.000,01 até 105.000,00</t>
  </si>
  <si>
    <t xml:space="preserve">de 105.000,01 até 140.000,00</t>
  </si>
  <si>
    <t xml:space="preserve">de 140.000,01 até 175.000,00</t>
  </si>
  <si>
    <t xml:space="preserve">de 175.000,01 até 210.000,00</t>
  </si>
  <si>
    <t xml:space="preserve">de 210.000,01 até 280.000,00</t>
  </si>
  <si>
    <t xml:space="preserve">de 280.000,01 até 350.000,00</t>
  </si>
  <si>
    <t xml:space="preserve">de 350.000,01 até 420.000,00</t>
  </si>
  <si>
    <t xml:space="preserve">de 420.000,01 até 560.000,00</t>
  </si>
  <si>
    <t xml:space="preserve">de 560.000,01 até 700.000,00</t>
  </si>
  <si>
    <t xml:space="preserve">de 700.000,01 até 840.000,00</t>
  </si>
  <si>
    <t xml:space="preserve">de 840.000,01 até 1.120.000,00</t>
  </si>
  <si>
    <t xml:space="preserve">de 1.120.000,01 até 1.400.000,00</t>
  </si>
  <si>
    <t xml:space="preserve">de 1.400.000,01 até 1.680.000,00</t>
  </si>
  <si>
    <t xml:space="preserve">de 1.680.000,01 até 3.200.000,00</t>
  </si>
  <si>
    <t xml:space="preserve">acima de 3.200.000,00</t>
  </si>
  <si>
    <t xml:space="preserve">f) De penhora, arresto ou sequestro de imóveis:</t>
  </si>
  <si>
    <t xml:space="preserve">g) De cédulas e notas de crédito industrial e de crédito comercial.</t>
  </si>
  <si>
    <t xml:space="preserve">Até 7.500,00</t>
  </si>
  <si>
    <t xml:space="preserve">h) De cédulas e letras de crédito imobiliário e de cédulas de crédito bancário:</t>
  </si>
  <si>
    <t xml:space="preserve">6 – Registro Torrens:</t>
  </si>
  <si>
    <t xml:space="preserve">a) Registro Torrens, pelo registro completo e respectiva matrícula – os mesmos valores da alínea “e” do número 5
desta tabela</t>
  </si>
  <si>
    <t xml:space="preserve">7 – Prenotação</t>
  </si>
  <si>
    <t xml:space="preserve">8 – Usucapião</t>
  </si>
  <si>
    <r>
      <rPr>
        <sz val="10"/>
        <color rgb="FF221E1F"/>
        <rFont val="Arial MT"/>
        <family val="1"/>
        <charset val="1"/>
      </rPr>
      <t xml:space="preserve">a)	Pelo	processamento	no	cartório,	incluindo	o
</t>
    </r>
    <r>
      <rPr>
        <sz val="10"/>
        <color rgb="FF221E1F"/>
        <rFont val="Arial"/>
        <family val="2"/>
        <charset val="1"/>
      </rPr>
      <t xml:space="preserve">arquivamento.</t>
    </r>
  </si>
  <si>
    <t xml:space="preserve">b) Pelo registro, os mesmos valores finais ao usuário previstos na alínea “e” do número 5 desta tabela</t>
  </si>
  <si>
    <t xml:space="preserve">9 – Exame e cálculo</t>
  </si>
  <si>
    <t xml:space="preserve">10 – Visualização eletrônica do registro ou da matrícula,
exclusivamente em central única autorizada pelo TJMG ou pelo CNJ, sem efeito de certidão</t>
  </si>
  <si>
    <t xml:space="preserve">
9,03</t>
  </si>
  <si>
    <t xml:space="preserve">11 – Adjudicação compulsória, incluindo arquivamento</t>
  </si>
  <si>
    <t xml:space="preserve">a) Pelo processamento do procedimento administrativo de adjudicação compulsória, os mesmos valores finais
aos usuários previstos na alínea “a” do número 8 desta tabela</t>
  </si>
  <si>
    <t xml:space="preserve">b) Pelo registro, os mesmos valores finais ao usuário previsto na alínea “e” do número 5 desta tabela</t>
  </si>
  <si>
    <t xml:space="preserve">12 – Certidão de situação jurídica atualizada do imóvel</t>
  </si>
  <si>
    <t xml:space="preserve">NOTA I – Consideram-se registros com conteúdo financeiro aqueles referentes à transmissão e divisão, a qualquer título, da propriedade ou domínio útil, aqueles constitutivos de direitos reais e as constrições judiciais
decorrentes de penhora, arresto ou sequestro de imóveis.</t>
  </si>
  <si>
    <t xml:space="preserve">NOTA II – Havendo mais de um registro ou averbação no mesmo título apresentado, os emolumentos serão
cobrados separadamente.</t>
  </si>
  <si>
    <t xml:space="preserve">NOTA III – Na cobrança de emolumentos devidos por atos relativos ao Sistema Financeiro da Habitação, atender- se-á à redução prevista em lei federal, ficando a Taxa de Fiscalização Judiciária reduzida em 50% (cinquenta por cento) na hipótese de haver redução dos emolumentos. As reduções não se aplicam aos atos relacionados com operações de financiamento imobiliário contratadas a taxas de mercado, assim consideradas aquelas não inferiores a 70% (setenta por cento) do valor da taxa Selic vigente na data de celebração do contrato, ainda que utilizem recursos captados em depósitos de poupança pelas entidades integrantes do SBPE. (DISPOSITIVO SEM EFICÁCIA, tendo em vista a revogação do § 1º do art. 15 da Lei nº 15.424/2004 pela Lei nº 20.824, de 31 de julho de 2013)</t>
  </si>
  <si>
    <t xml:space="preserve">NOTA IV – Consideram-se sem conteúdo financeiro as averbações do termo de preservação permanente e da
reserva florestal legal.</t>
  </si>
  <si>
    <t xml:space="preserve">NOTA V – Na hipótese de usufruto, será considerada a terça parte do valor do imóvel, para efeito de
enquadramento nesta tabela.</t>
  </si>
  <si>
    <t xml:space="preserve">NOTA VI – Tratando-se de um único imóvel, assim considerado aquele que configure uma unidade residencial ou comercial indivisível, a ser registrado no nome de várias pessoas, em regime de condomínio, deverá ser feito um único registro em nome de todos, tendo por parâmetro para enquadramento nesta tabela o valor total do imóvel
fixado na avaliação tributária estadual ou municipal ou pelo órgão federal competente.</t>
  </si>
  <si>
    <t xml:space="preserve">NOTA VII – Pelo registro da consolidação da propriedade em nome do fiduciário, na forma prevista no § 7º do art. 26 da Lei Federal nº 9.514, de 20 de novembro de 1997, será utilizado como parâmetro para enquadramento nesta tabela o valor da avaliação realizada pela repartição fazendária, para efeito de cobrança do imposto
incidente sobre a transmissão do imóvel.</t>
  </si>
  <si>
    <r>
      <rPr>
        <sz val="10"/>
        <color rgb="FF221E1F"/>
        <rFont val="Arial MT"/>
        <family val="1"/>
        <charset val="1"/>
      </rPr>
      <t xml:space="preserve">NOTA VIII – O registro ou a averbação da emissão de cédulas e letras de crédito imobiliário e de cédulas de crédito bancário, bem como o registro da garantia do crédito respectivo, quando solicitados simultaneamente, serão considerados como ato único para efeito de cobrança de emolumentos e respectiva Taxa de Fiscalização
</t>
    </r>
    <r>
      <rPr>
        <sz val="10"/>
        <color rgb="FF221E1F"/>
        <rFont val="Arial"/>
        <family val="2"/>
        <charset val="1"/>
      </rPr>
      <t xml:space="preserve">Judiciária.</t>
    </r>
  </si>
  <si>
    <r>
      <rPr>
        <sz val="10"/>
        <color rgb="FF221E1F"/>
        <rFont val="Arial MT"/>
        <family val="1"/>
        <charset val="1"/>
      </rPr>
      <t xml:space="preserve">NOTA IX – No registro de transações imobiliárias relacionadas a imóveis contíguos pertencentes a um mesmo proprietário e registrados em uma mesma matrícula, o valor para enquadramento nesta tabela, para efeito de cobrança de emolumentos e respectiva Taxa de Fiscalização Judiciária, será o correspondente a cada unidade
</t>
    </r>
    <r>
      <rPr>
        <sz val="10"/>
        <color rgb="FF221E1F"/>
        <rFont val="Arial"/>
        <family val="2"/>
        <charset val="1"/>
      </rPr>
      <t xml:space="preserve">imobiliária.</t>
    </r>
  </si>
  <si>
    <t xml:space="preserve">NOTA X – Para efeito de registro das garantias reais vinculadas ao crédito rural, o imóvel deverá ser rural e
afetado diretamente à operação rural.</t>
  </si>
  <si>
    <t xml:space="preserve">NOTA XI – Para averbar aditivo com crédito suplementar, aplicam-se nas operações de crédito rural as regras
estatuídas no art. 10, § 3º, XI, desta lei, tendo por base o valor do referido crédito.</t>
  </si>
  <si>
    <t xml:space="preserve">NOTA XII – (Revogado pelo inciso I do art. 25 da Lei nº 23.750, de 23/12/2020.)</t>
  </si>
  <si>
    <t xml:space="preserve">NOTA XIII – Nos emolumentos devidos pelos registros de garantias reais relacionados ao crédito rural já estão
incluídos as indicações e os arquivamentos.</t>
  </si>
  <si>
    <t xml:space="preserve">NOTA XIV – Para efeito de registro ou averbação, o penhor será considerado como conjunto único em cada
circunscrição imobiliária para fins da cobrança de emolumentos.</t>
  </si>
  <si>
    <t xml:space="preserve">NOTA XV – No caso de registro de compromisso de compra e venda, cessão, promessa de cessão ou de promessa de permuta, os valores finais aos usuários previstos no item 5-e serão reduzidos em 50% (cinquenta
por cento).</t>
  </si>
  <si>
    <r>
      <rPr>
        <sz val="10"/>
        <color rgb="FF221E1F"/>
        <rFont val="Arial MT"/>
        <family val="1"/>
        <charset val="1"/>
      </rPr>
      <t xml:space="preserve">NOTA XVI – A averbação de cessão de direitos hereditários e ou de meação, de bem considerado singularmente, cedidos a título gratuito ou oneroso, será lançada como ato com conteúdo econômico apenas nos imóveis diretamente relacionados na cessão. Nos demais imóveis pertencentes à universalidade dos bens, não relacionados especificamente no instrumento de cessão, ou nos casos de cessão percentual sobre o monte, sem identificar imóvel específico, as averbações serão consideradas atos sem conteúdo econômico. Em ambas as situações o registro da partilha ou adjudicação será ato de conteúdo econômico sobre o valor integral de cada
</t>
    </r>
    <r>
      <rPr>
        <sz val="10"/>
        <color rgb="FF221E1F"/>
        <rFont val="Arial"/>
        <family val="2"/>
        <charset val="1"/>
      </rPr>
      <t xml:space="preserve">imóvel.</t>
    </r>
  </si>
  <si>
    <t xml:space="preserve">TABELA 8 (R$)</t>
  </si>
  <si>
    <t xml:space="preserve">TJF</t>
  </si>
  <si>
    <t xml:space="preserve">1 – Arquivamento (por folha)</t>
  </si>
  <si>
    <t xml:space="preserve">2 – (VETADO)</t>
  </si>
  <si>
    <t xml:space="preserve">3 – Busca em livros e documentos arquivados (por
período de cinco anos)</t>
  </si>
  <si>
    <t xml:space="preserve">4 – Certidão:</t>
  </si>
  <si>
    <t xml:space="preserve">a) De inteiro teor ou em resumo, independentemente do
número de folhas</t>
  </si>
  <si>
    <t xml:space="preserve">b) Em relatório conforme quesitos, independentemente
do número de folhas</t>
  </si>
  <si>
    <t xml:space="preserve">5 – Diligência (além de condução e hospedagem, quando for o caso):</t>
  </si>
  <si>
    <r>
      <rPr>
        <sz val="10"/>
        <color rgb="FF221E1F"/>
        <rFont val="Arial MT"/>
        <family val="1"/>
        <charset val="1"/>
      </rPr>
      <t xml:space="preserve">a) Nos perímetros urbano e suburbano da sede do
</t>
    </r>
    <r>
      <rPr>
        <sz val="10"/>
        <color rgb="FF221E1F"/>
        <rFont val="Arial"/>
        <family val="2"/>
        <charset val="1"/>
      </rPr>
      <t xml:space="preserve">município</t>
    </r>
  </si>
  <si>
    <t xml:space="preserve">b) No perímetro rural da sede do município</t>
  </si>
  <si>
    <t xml:space="preserve">c) Fora desses limites</t>
  </si>
  <si>
    <t xml:space="preserve">6 – Levantamento de dúvida:</t>
  </si>
  <si>
    <t xml:space="preserve">a) Levantamento de dúvida, na hipótese de não se
efetivar o registro</t>
  </si>
  <si>
    <t xml:space="preserve">7 – (VETADO)</t>
  </si>
  <si>
    <t xml:space="preserve">8 – (VETADO)</t>
  </si>
  <si>
    <t xml:space="preserve">9 – (VETADO)</t>
  </si>
  <si>
    <t xml:space="preserve">10 – Tentativa de conciliação – pelo procedimento, excluída a certidão respectiva:</t>
  </si>
  <si>
    <t xml:space="preserve">10.1 – Em atos sem conteúdo financeiro</t>
  </si>
  <si>
    <t xml:space="preserve">10.2 – Em atos com conteúdo financeiro – metade dos valores finais ao usuário do item 4.b da Tabela 1</t>
  </si>
  <si>
    <t xml:space="preserve">11 – Mediação – pelo procedimento, excluída a certidão respectiva:</t>
  </si>
  <si>
    <t xml:space="preserve">11.1 – Em atos sem conteúdo financeiro</t>
  </si>
  <si>
    <t xml:space="preserve">11.2 – Em atos com conteúdo financeiro – os mesmos valores finais ao usuário do item 4.b da Tabela 1</t>
  </si>
  <si>
    <r>
      <rPr>
        <sz val="10"/>
        <color rgb="FF221E1F"/>
        <rFont val="Arial MT"/>
        <family val="1"/>
        <charset val="1"/>
      </rPr>
      <t xml:space="preserve">12 – Expedição de certidão relativa a atos notariais e de registro de outra serventia – o mesmo valor da certidão respectiva, garantida à serventia emitente dos dados os valores correspondentes à certidão expedida em meio
</t>
    </r>
    <r>
      <rPr>
        <sz val="10"/>
        <color rgb="FF221E1F"/>
        <rFont val="Arial"/>
        <family val="2"/>
        <charset val="1"/>
      </rPr>
      <t xml:space="preserve">eletrônico</t>
    </r>
  </si>
  <si>
    <t xml:space="preserve">13	–	Apostilamento	de	Haia	de	documentos,
independentemente do número de folhas</t>
  </si>
  <si>
    <t xml:space="preserve">NOTA I – Não serão cobrados valores a título de busca, se dela resultar o fornecimento de certidão.</t>
  </si>
  <si>
    <t xml:space="preserve">NOTA II – Os itens 4 e 5 desta tabela não se aplicam aos Serviços de Registro Civil das Pessoas Naturais.</t>
  </si>
  <si>
    <t xml:space="preserve">NOTA III – O item 4 desta tabela não se aplica aos Serviços de Registro Civil das Pessoas Jurídicas e de
Registros de Títulos e Documentos.</t>
  </si>
  <si>
    <t xml:space="preserve">NOTA IV – O procedimento de conciliação será considerado realizado mesmo que a conciliação não seja
alcançada e exclui a cobrança pela certidão conforme quesitos que descreverá a controvérsia e a eventual solução acordada entre as partes na presença dos seus advogados.</t>
  </si>
  <si>
    <t xml:space="preserve">NOTA V – Os itens da tabela de atos comuns não se aplicam quando o mesmo ato tiver cobrança específica na
tabela de atos por especialidade.</t>
  </si>
  <si>
    <t xml:space="preserve">T A B E L A  4 – 2025</t>
  </si>
  <si>
    <t xml:space="preserve">Código
Corregedoria</t>
  </si>
  <si>
    <t xml:space="preserve">ATOS DO OFICIAL DE REGISTRO DE IMÓVEIS</t>
  </si>
  <si>
    <t xml:space="preserve">Emolumentos Valores fornecidos pelo tribunal</t>
  </si>
  <si>
    <t xml:space="preserve">Conferência dos emolumentos</t>
  </si>
  <si>
    <t xml:space="preserve">Conferencia do Valor final oferecido pelo tribunal</t>
  </si>
  <si>
    <t xml:space="preserve">Emolumentos Líquidos (Recompe-MG já deduzidos)</t>
  </si>
  <si>
    <t xml:space="preserve">Recompe-MG
(Fundo de Compensação)</t>
  </si>
  <si>
    <t xml:space="preserve">Taxa de Fiscalização Judiciária</t>
  </si>
  <si>
    <t xml:space="preserve">ISSQN</t>
  </si>
  <si>
    <t xml:space="preserve">Valor Final
ao Usuário
+ ISSQN</t>
  </si>
  <si>
    <t xml:space="preserve">-</t>
  </si>
  <si>
    <t xml:space="preserve">1 - AVERBAÇÃO (com todas as anotações e referências a outros livros):</t>
  </si>
  <si>
    <t xml:space="preserve">4101-2</t>
  </si>
  <si>
    <t xml:space="preserve">1 - a) De cédula hipotecária</t>
  </si>
  <si>
    <t xml:space="preserve">1 - b) Contratos de promessa de compra e venda, cessão de direitos, promessa de cessão e portabilidade do crédito imobiliário - metade dos valores da alínea “e” do número 5 desta tabela:</t>
  </si>
  <si>
    <t xml:space="preserve">Valor - R$</t>
  </si>
  <si>
    <t xml:space="preserve">4102-0</t>
  </si>
  <si>
    <t xml:space="preserve">até</t>
  </si>
  <si>
    <t xml:space="preserve">4103-8</t>
  </si>
  <si>
    <t xml:space="preserve">de</t>
  </si>
  <si>
    <t xml:space="preserve">4104-6</t>
  </si>
  <si>
    <t xml:space="preserve">4105-3</t>
  </si>
  <si>
    <t xml:space="preserve">4106-1</t>
  </si>
  <si>
    <t xml:space="preserve">4107-9</t>
  </si>
  <si>
    <t xml:space="preserve">4108-7</t>
  </si>
  <si>
    <t xml:space="preserve">4109-5</t>
  </si>
  <si>
    <t xml:space="preserve">4110-3</t>
  </si>
  <si>
    <t xml:space="preserve">4111-1</t>
  </si>
  <si>
    <t xml:space="preserve">4170-7</t>
  </si>
  <si>
    <t xml:space="preserve">4171-5</t>
  </si>
  <si>
    <t xml:space="preserve">4172-3</t>
  </si>
  <si>
    <t xml:space="preserve">4173-1</t>
  </si>
  <si>
    <t xml:space="preserve">4174-9</t>
  </si>
  <si>
    <t xml:space="preserve">4175-6</t>
  </si>
  <si>
    <t xml:space="preserve">4176-4</t>
  </si>
  <si>
    <t xml:space="preserve">4177-2</t>
  </si>
  <si>
    <t xml:space="preserve">4178-0</t>
  </si>
  <si>
    <t xml:space="preserve">4179-8</t>
  </si>
  <si>
    <t xml:space="preserve">4180-6</t>
  </si>
  <si>
    <t xml:space="preserve">4181-4</t>
  </si>
  <si>
    <t xml:space="preserve">4116-0</t>
  </si>
  <si>
    <t xml:space="preserve">4117-8</t>
  </si>
  <si>
    <t xml:space="preserve">acima de</t>
  </si>
  <si>
    <t xml:space="preserve">1 - c) De qualquer documento que altere o valor do contrato ou da dívida, inserção ou alteração de medidas ou área do imóvel, inclusive em razão do desmembramento ou da fusão, por gleba ou área - metade dos valores da alínea “e” do número 5 desta tabela:</t>
  </si>
  <si>
    <t xml:space="preserve">4118-6</t>
  </si>
  <si>
    <t xml:space="preserve">4119-4</t>
  </si>
  <si>
    <t xml:space="preserve">4120-2</t>
  </si>
  <si>
    <t xml:space="preserve">4121-0</t>
  </si>
  <si>
    <t xml:space="preserve">4122-8</t>
  </si>
  <si>
    <t xml:space="preserve">4123-6</t>
  </si>
  <si>
    <t xml:space="preserve">4124-4</t>
  </si>
  <si>
    <t xml:space="preserve">4125-1</t>
  </si>
  <si>
    <t xml:space="preserve">4126-9</t>
  </si>
  <si>
    <t xml:space="preserve">4127-7</t>
  </si>
  <si>
    <t xml:space="preserve">4185-5</t>
  </si>
  <si>
    <t xml:space="preserve">4186-3</t>
  </si>
  <si>
    <t xml:space="preserve">4187-1</t>
  </si>
  <si>
    <t xml:space="preserve">4188-9</t>
  </si>
  <si>
    <t xml:space="preserve">4189-7</t>
  </si>
  <si>
    <t xml:space="preserve">4190-5</t>
  </si>
  <si>
    <t xml:space="preserve">4191-3</t>
  </si>
  <si>
    <t xml:space="preserve">4192-1</t>
  </si>
  <si>
    <t xml:space="preserve">4193-9</t>
  </si>
  <si>
    <t xml:space="preserve">4194-7</t>
  </si>
  <si>
    <t xml:space="preserve">4195-4</t>
  </si>
  <si>
    <t xml:space="preserve">4196-2</t>
  </si>
  <si>
    <t xml:space="preserve">4132-7</t>
  </si>
  <si>
    <t xml:space="preserve">4133-5</t>
  </si>
  <si>
    <t xml:space="preserve">4134-3</t>
  </si>
  <si>
    <t xml:space="preserve">1 - d) De qualquer documento que altere o registro em relação a pessoa, cláusula, condição, prazo, vencimento, plano de pagamento ou outras circunstâncias</t>
  </si>
  <si>
    <t xml:space="preserve">4135-0</t>
  </si>
  <si>
    <t xml:space="preserve">1 - e) De qualquer título, documento ou requerimento sem conteúdo financeiro</t>
  </si>
  <si>
    <t xml:space="preserve">4136-8</t>
  </si>
  <si>
    <t xml:space="preserve">1 - f) De quitação total ou parcial de dívida constante de registro, qualquer que seja o valor do recibo, do instrumento particular ou da escritura</t>
  </si>
  <si>
    <t xml:space="preserve">1 - g) Para cancelamento de ônus e direitos reais sobre imóveis: </t>
  </si>
  <si>
    <t xml:space="preserve">4137-6</t>
  </si>
  <si>
    <t xml:space="preserve">4138-4</t>
  </si>
  <si>
    <t xml:space="preserve">4139-2</t>
  </si>
  <si>
    <t xml:space="preserve">4140-0</t>
  </si>
  <si>
    <t xml:space="preserve">4141-8</t>
  </si>
  <si>
    <t xml:space="preserve">1 - h) Para cancelamento de registro ou averbação, independentemente de haver conteúdo financeiro</t>
  </si>
  <si>
    <t xml:space="preserve">4142-6</t>
  </si>
  <si>
    <t xml:space="preserve">1 - i) Para cancelamento de inscrição de memorial de loteamento ou incorporação imobiliária</t>
  </si>
  <si>
    <t xml:space="preserve">1 - j) De construção, baixa e habite-se - metade dos valores finais ao usuário da alínea “e” do número 5 desta tabela, por unidade:</t>
  </si>
  <si>
    <t xml:space="preserve">4143-4</t>
  </si>
  <si>
    <t xml:space="preserve">4144-2</t>
  </si>
  <si>
    <t xml:space="preserve">4145-9</t>
  </si>
  <si>
    <t xml:space="preserve">4146-7</t>
  </si>
  <si>
    <t xml:space="preserve">4147-5</t>
  </si>
  <si>
    <t xml:space="preserve">4148-3</t>
  </si>
  <si>
    <t xml:space="preserve">4149-1</t>
  </si>
  <si>
    <t xml:space="preserve">4150-9</t>
  </si>
  <si>
    <t xml:space="preserve">4151-7</t>
  </si>
  <si>
    <t xml:space="preserve">4152-5</t>
  </si>
  <si>
    <t xml:space="preserve">4210-1</t>
  </si>
  <si>
    <t xml:space="preserve">4211-9</t>
  </si>
  <si>
    <t xml:space="preserve">4212-7</t>
  </si>
  <si>
    <t xml:space="preserve">4213-5</t>
  </si>
  <si>
    <t xml:space="preserve">4214-3</t>
  </si>
  <si>
    <t xml:space="preserve">4215-0</t>
  </si>
  <si>
    <t xml:space="preserve">4216-8</t>
  </si>
  <si>
    <t xml:space="preserve">4217-6</t>
  </si>
  <si>
    <t xml:space="preserve">4218-4</t>
  </si>
  <si>
    <t xml:space="preserve">4219-2</t>
  </si>
  <si>
    <t xml:space="preserve">4220-0</t>
  </si>
  <si>
    <t xml:space="preserve">4221-8</t>
  </si>
  <si>
    <t xml:space="preserve">4157-4</t>
  </si>
  <si>
    <t xml:space="preserve">4158-2</t>
  </si>
  <si>
    <t xml:space="preserve">4159-0</t>
  </si>
  <si>
    <t xml:space="preserve">1 - k) Da mudança de denominação e da numeração dos prédios, do loteamento de imóveis, da demolição, do desmembramento, da alteração de destinação ou situação de imóvel e da abertura de vias e logradouros públicos</t>
  </si>
  <si>
    <t xml:space="preserve">4160-8</t>
  </si>
  <si>
    <t xml:space="preserve">1 - l) Da alteração do nome por casamento ou por separação judicial, ou, ainda, de outras circunstâncias que, de qualquer modo, tenham influência no registro ou nas pessoas nele interessadas</t>
  </si>
  <si>
    <t xml:space="preserve">4161-6</t>
  </si>
  <si>
    <t xml:space="preserve">1 - m) Do contrato de locação, para fins de exercício do direito de preferência</t>
  </si>
  <si>
    <t xml:space="preserve">4162-4</t>
  </si>
  <si>
    <t xml:space="preserve">1 - n) Dos atos pertinentes a unidades autônomas condominiais a que se refere a Lei Federal nº 4.591, de 16 de dezembro de 1964, quando a incorporação tiver sido formalizada anteriormente à vigência da Lei Federal nº 6.015, de 31 de dezembro de 1973 </t>
  </si>
  <si>
    <t xml:space="preserve">1 - o) De cédulas e notas de crédito industrial e de crédito comercial e seus respectivos cancelamentos:</t>
  </si>
  <si>
    <t xml:space="preserve">4163-2</t>
  </si>
  <si>
    <t xml:space="preserve">4164-0</t>
  </si>
  <si>
    <t xml:space="preserve">4165-7</t>
  </si>
  <si>
    <t xml:space="preserve">4166-5</t>
  </si>
  <si>
    <t xml:space="preserve">1 - p) Demais averbações com conteúdo financeiro - mesmos valores da alínea “e” do número 5 desta tabela :</t>
  </si>
  <si>
    <t xml:space="preserve">4230-9</t>
  </si>
  <si>
    <t xml:space="preserve">4231-7</t>
  </si>
  <si>
    <t xml:space="preserve">4232-5</t>
  </si>
  <si>
    <t xml:space="preserve">4233-3</t>
  </si>
  <si>
    <t xml:space="preserve">4234-1</t>
  </si>
  <si>
    <t xml:space="preserve">4235-8</t>
  </si>
  <si>
    <t xml:space="preserve">4236-6</t>
  </si>
  <si>
    <t xml:space="preserve">4237-4</t>
  </si>
  <si>
    <t xml:space="preserve">4238-2</t>
  </si>
  <si>
    <t xml:space="preserve">4239-0</t>
  </si>
  <si>
    <t xml:space="preserve">4240-8</t>
  </si>
  <si>
    <t xml:space="preserve">4241-6</t>
  </si>
  <si>
    <t xml:space="preserve">4242-4</t>
  </si>
  <si>
    <t xml:space="preserve">4243-2</t>
  </si>
  <si>
    <t xml:space="preserve">4244-0</t>
  </si>
  <si>
    <t xml:space="preserve">4245-7</t>
  </si>
  <si>
    <t xml:space="preserve">4246-5</t>
  </si>
  <si>
    <t xml:space="preserve">4247-3</t>
  </si>
  <si>
    <t xml:space="preserve">4248-1</t>
  </si>
  <si>
    <t xml:space="preserve">4249-9</t>
  </si>
  <si>
    <t xml:space="preserve">4250-7</t>
  </si>
  <si>
    <t xml:space="preserve">4251-5</t>
  </si>
  <si>
    <t xml:space="preserve">4252-3</t>
  </si>
  <si>
    <t xml:space="preserve">4253-1</t>
  </si>
  <si>
    <t xml:space="preserve">1 - q) Para averbação de cancelamento de garantias de crédito rural, tendo como base de cálculo o valor do crédito concedido, por ato de cancelamento</t>
  </si>
  <si>
    <t xml:space="preserve">2 - PROCEDIMENTO DE INTIMAÇÃO (POR PESSOA):</t>
  </si>
  <si>
    <t xml:space="preserve">4201-0</t>
  </si>
  <si>
    <t xml:space="preserve">2 - a) De promissário comprador e qualquer outro, em cumprimento a lei ou a determinação judicial, por pessoa intimada, exceto as despesas de publicação, se for o caso</t>
  </si>
  <si>
    <t xml:space="preserve">4202-8</t>
  </si>
  <si>
    <t xml:space="preserve">2 - b) Intimação do fiduciante ou de seu representante legal para fins do disposto no § 1º do art. 26 da Lei Federal nº 9.514, de 20 de novembro de 1997, excluídas as despesas postais</t>
  </si>
  <si>
    <t xml:space="preserve">4203-6</t>
  </si>
  <si>
    <t xml:space="preserve">2 - c) Outras notificações ou intimações determinadas em lei, como, por exemplo, notificação em procedimentos de inserção/alteração de medidas perimetrais, estremação, usucapião, alienação fiduciária etc</t>
  </si>
  <si>
    <t xml:space="preserve">3- INDICAÇÃO DE REGISTRO OU AVERBAÇÃO:</t>
  </si>
  <si>
    <t xml:space="preserve">4301-8</t>
  </si>
  <si>
    <t xml:space="preserve">3 - a) Indicação de registro ou averbação, com os números do livro e da folha ou da matrícula, bem como referência ao objeto, datada e assinada pelo Oficial ou por Substituto designado, incluída a busca</t>
  </si>
  <si>
    <t xml:space="preserve">4 - MATRÍCULA:</t>
  </si>
  <si>
    <t xml:space="preserve">4401-6</t>
  </si>
  <si>
    <t xml:space="preserve">4 - a) Matrícula, cancelamento ou encerramento de matrícula de imóvel no livro de registro geral (DISPOSITIVO COM EFICÁCIA RESTRITA AOS ATOS DE MATRÍCULA E CANCELAMENTO DE MATRÍCULA, tendo em vista o disposto no art. 10, § 2º, da Lei estadual nº 15.424/2004)</t>
  </si>
  <si>
    <t xml:space="preserve">5 - REGISTRO:</t>
  </si>
  <si>
    <t xml:space="preserve">5 - a) Memorial de loteamento:</t>
  </si>
  <si>
    <t xml:space="preserve">4501-3</t>
  </si>
  <si>
    <t xml:space="preserve">5 - a.1) Pelo processamento</t>
  </si>
  <si>
    <t xml:space="preserve">4502-1</t>
  </si>
  <si>
    <t xml:space="preserve">5 - a.2) Por lote ou gleba do memorial objeto de registro</t>
  </si>
  <si>
    <t xml:space="preserve">5 - b) Memorial de incorporação imobiliária:</t>
  </si>
  <si>
    <t xml:space="preserve">4503-9</t>
  </si>
  <si>
    <t xml:space="preserve">5 - b.1) Pelo processamento </t>
  </si>
  <si>
    <t xml:space="preserve">4504-7</t>
  </si>
  <si>
    <t xml:space="preserve">5 - b.2) Por unidade autônoma do memorial objeto de registro</t>
  </si>
  <si>
    <t xml:space="preserve">5 - c) Convenção de condomínio, por escritura pública ou instrumento particular:</t>
  </si>
  <si>
    <t xml:space="preserve">4505-4</t>
  </si>
  <si>
    <t xml:space="preserve">5 - c.1) De edifício com até doze unidades</t>
  </si>
  <si>
    <t xml:space="preserve">4506-2</t>
  </si>
  <si>
    <t xml:space="preserve">5 - c.2) De edifício com mais de doze unidades, por unidade excedente</t>
  </si>
  <si>
    <t xml:space="preserve">4507-0</t>
  </si>
  <si>
    <t xml:space="preserve">5 - d) Escritura pública, instrumento particular e título judicial, sem conteúdo financeiro</t>
  </si>
  <si>
    <t xml:space="preserve">5 - e) Escritura pública, instrumento particular e título judicial, com conteúdo financeiro:</t>
  </si>
  <si>
    <t xml:space="preserve">4508-8</t>
  </si>
  <si>
    <t xml:space="preserve">4509-6</t>
  </si>
  <si>
    <t xml:space="preserve">4510-4</t>
  </si>
  <si>
    <t xml:space="preserve">4511-2</t>
  </si>
  <si>
    <t xml:space="preserve">4512-0</t>
  </si>
  <si>
    <t xml:space="preserve">4513-8</t>
  </si>
  <si>
    <t xml:space="preserve">4514-6</t>
  </si>
  <si>
    <t xml:space="preserve">4515-3</t>
  </si>
  <si>
    <t xml:space="preserve">4516-1</t>
  </si>
  <si>
    <t xml:space="preserve">4517-9</t>
  </si>
  <si>
    <t xml:space="preserve">4540-1</t>
  </si>
  <si>
    <t xml:space="preserve">4541-9</t>
  </si>
  <si>
    <t xml:space="preserve">4542-7</t>
  </si>
  <si>
    <t xml:space="preserve">4543-5</t>
  </si>
  <si>
    <t xml:space="preserve">4544-3</t>
  </si>
  <si>
    <t xml:space="preserve">4545-0</t>
  </si>
  <si>
    <t xml:space="preserve">4546-8</t>
  </si>
  <si>
    <t xml:space="preserve">4547-6</t>
  </si>
  <si>
    <t xml:space="preserve">4548-4</t>
  </si>
  <si>
    <t xml:space="preserve">4549-2</t>
  </si>
  <si>
    <t xml:space="preserve">4550-0</t>
  </si>
  <si>
    <t xml:space="preserve">4551-8</t>
  </si>
  <si>
    <t xml:space="preserve">4522-9</t>
  </si>
  <si>
    <t xml:space="preserve">4523-7</t>
  </si>
  <si>
    <t xml:space="preserve">5 - f) De penhora, arresto ou sequestro de imóveis: </t>
  </si>
  <si>
    <t xml:space="preserve">4524-5</t>
  </si>
  <si>
    <t xml:space="preserve">4525-2</t>
  </si>
  <si>
    <t xml:space="preserve">4526-0</t>
  </si>
  <si>
    <t xml:space="preserve">4527-8</t>
  </si>
  <si>
    <t xml:space="preserve">5 - g) De cédulas e notas de crédito industrial e de crédito comercial:</t>
  </si>
  <si>
    <t xml:space="preserve">4528-6</t>
  </si>
  <si>
    <t xml:space="preserve">4529-4</t>
  </si>
  <si>
    <t xml:space="preserve">4530-2</t>
  </si>
  <si>
    <t xml:space="preserve">4531-0</t>
  </si>
  <si>
    <t xml:space="preserve">5 - h) De cédulas e letras de crédito imobiliário e de cédulas de crédito bancário:</t>
  </si>
  <si>
    <t xml:space="preserve">4532-8</t>
  </si>
  <si>
    <t xml:space="preserve">4533-6</t>
  </si>
  <si>
    <t xml:space="preserve">4534-4</t>
  </si>
  <si>
    <t xml:space="preserve">4535-1</t>
  </si>
  <si>
    <t xml:space="preserve">6 - REGISTRO TORRENS</t>
  </si>
  <si>
    <t xml:space="preserve">6 - a) Registro Torrens, pelo registro completo e respectiva matrícula - os mesmos valores da alínea “e” do número 5 desta tabela:</t>
  </si>
  <si>
    <t xml:space="preserve">4601-1</t>
  </si>
  <si>
    <t xml:space="preserve">4602-9</t>
  </si>
  <si>
    <t xml:space="preserve">4603-7</t>
  </si>
  <si>
    <t xml:space="preserve">4604-5</t>
  </si>
  <si>
    <t xml:space="preserve">4605-2</t>
  </si>
  <si>
    <t xml:space="preserve">4606-0</t>
  </si>
  <si>
    <t xml:space="preserve">4607-8</t>
  </si>
  <si>
    <t xml:space="preserve">4608-6</t>
  </si>
  <si>
    <t xml:space="preserve">4609-4</t>
  </si>
  <si>
    <t xml:space="preserve">4610-2</t>
  </si>
  <si>
    <t xml:space="preserve">4620-1</t>
  </si>
  <si>
    <t xml:space="preserve">4621-9</t>
  </si>
  <si>
    <t xml:space="preserve">4622-7</t>
  </si>
  <si>
    <t xml:space="preserve">4623-5</t>
  </si>
  <si>
    <t xml:space="preserve">4624-3</t>
  </si>
  <si>
    <t xml:space="preserve">4625-0</t>
  </si>
  <si>
    <t xml:space="preserve">4626-8</t>
  </si>
  <si>
    <t xml:space="preserve">4627-6</t>
  </si>
  <si>
    <t xml:space="preserve">4628-4</t>
  </si>
  <si>
    <t xml:space="preserve">4629-2</t>
  </si>
  <si>
    <t xml:space="preserve">4630-0</t>
  </si>
  <si>
    <t xml:space="preserve">4631-8</t>
  </si>
  <si>
    <t xml:space="preserve">4615-1</t>
  </si>
  <si>
    <t xml:space="preserve">4616-9</t>
  </si>
  <si>
    <t xml:space="preserve">4701-9</t>
  </si>
  <si>
    <t xml:space="preserve">7 - PRENOTAÇÃO</t>
  </si>
  <si>
    <t xml:space="preserve">8 - USUCAPIÃO</t>
  </si>
  <si>
    <t xml:space="preserve">4801-7</t>
  </si>
  <si>
    <t xml:space="preserve">8 - a) Pelo processamento no cartório, incluindo o arquivamento</t>
  </si>
  <si>
    <t xml:space="preserve">8 - b) Pelo registro, os mesmos valores finais ao usuário previstos na alínea “e” do número 5 desta tabela:</t>
  </si>
  <si>
    <t xml:space="preserve">4802-5</t>
  </si>
  <si>
    <t xml:space="preserve">4803-3</t>
  </si>
  <si>
    <t xml:space="preserve">4804-1</t>
  </si>
  <si>
    <t xml:space="preserve">4805-8</t>
  </si>
  <si>
    <t xml:space="preserve">4806-6</t>
  </si>
  <si>
    <t xml:space="preserve">4807-4</t>
  </si>
  <si>
    <t xml:space="preserve">4808-2</t>
  </si>
  <si>
    <t xml:space="preserve">4809-0</t>
  </si>
  <si>
    <t xml:space="preserve">4810-8</t>
  </si>
  <si>
    <t xml:space="preserve">4811-6</t>
  </si>
  <si>
    <t xml:space="preserve">4812-4</t>
  </si>
  <si>
    <t xml:space="preserve">4813-2</t>
  </si>
  <si>
    <t xml:space="preserve">4814-0</t>
  </si>
  <si>
    <t xml:space="preserve">4815-7</t>
  </si>
  <si>
    <t xml:space="preserve">4816-5</t>
  </si>
  <si>
    <t xml:space="preserve">4817-3</t>
  </si>
  <si>
    <t xml:space="preserve">4818-1</t>
  </si>
  <si>
    <t xml:space="preserve">4819-9</t>
  </si>
  <si>
    <t xml:space="preserve">4820-7</t>
  </si>
  <si>
    <t xml:space="preserve">4821-5</t>
  </si>
  <si>
    <t xml:space="preserve">4822-3</t>
  </si>
  <si>
    <t xml:space="preserve">4823-1</t>
  </si>
  <si>
    <t xml:space="preserve">4824-9</t>
  </si>
  <si>
    <t xml:space="preserve">4825-6</t>
  </si>
  <si>
    <t xml:space="preserve">4901-5</t>
  </si>
  <si>
    <t xml:space="preserve">9 - EXAME E CÁLCULO</t>
  </si>
  <si>
    <t xml:space="preserve">4902-3</t>
  </si>
  <si>
    <t xml:space="preserve">10 - Visualização eletrônica do registro ou da matrícula, exclusivamente em central única autorizada pelo TJMG ou pelo CNJ, sem efeito de certidão </t>
  </si>
  <si>
    <t xml:space="preserve">11 – ADJUDICAÇÃO COMPULSÓRIA, incluindo arquivamento</t>
  </si>
  <si>
    <t xml:space="preserve">11 - a) Pelo processamento do procedimento administrativo de adjudicação compulsória, os mesmos valores previstos na alínea “a” do número 8 desta tabela</t>
  </si>
  <si>
    <t xml:space="preserve">11 - b) Pelo registro, os mesmos valores finais ao usuário previstos na alínea “e” do número 5 desta tabela:</t>
  </si>
  <si>
    <t xml:space="preserve">12 – CERTIDÃO DE SITUAÇÃO JURÍDICA ATUALIZADA DO IMÓVEL</t>
  </si>
  <si>
    <t xml:space="preserve">NOTAS</t>
  </si>
  <si>
    <t xml:space="preserve">NOTA I - Consideram-se registros com conteúdo financeiro aqueles referentes à transmissão e divisão, a qualquer título, da propriedade ou domínio útil, aqueles constitutivos de direitos reais e as constrições judiciais decorrentes de penhora, arresto ou sequestro de imóveis.</t>
  </si>
  <si>
    <t xml:space="preserve">NOTA II - Havendo mais de um registro ou averbação no mesmo título apresentado, os emolumentos serão cobrados separadamente.</t>
  </si>
  <si>
    <r>
      <rPr>
        <sz val="11"/>
        <color rgb="FF000000"/>
        <rFont val="Calibri"/>
        <family val="2"/>
        <charset val="1"/>
      </rPr>
      <t xml:space="preserve">NOTA III - Na cobrança de emolumentos devidos por atos relativos ao Sistema Financeiro da Habitação, atender-se-á à redução prevista em lei federal, ficando a Taxa de Fiscalização Judiciária reduzida em 50% (cinquenta por cento) na hipótese de haver redução dos emolumentos. As reduções não se aplicam aos atos relacionados com operações de financiamento imobiliário contratadas a taxas de mercado, assim consideradas aquelas não inferiores a 70% (setenta por cento) do valor da taxa Selic vigente na data de celebração do contrato, ainda que utilizem recursos captados em depósitos de poupança pelas entidades integrantes do SBPE. </t>
    </r>
    <r>
      <rPr>
        <b val="true"/>
        <sz val="11"/>
        <color rgb="FF000000"/>
        <rFont val="Calibri"/>
        <family val="2"/>
        <charset val="1"/>
      </rPr>
      <t xml:space="preserve">(DISPOSITIVO SEM EFICÁCIA, tendo em vista a revogação do § 1º do art. 15 da Lei estadual nº 15.424/2004 pela Lei estadual nº 20.824, de 31 de julho de 2013)</t>
    </r>
  </si>
  <si>
    <t xml:space="preserve">NOTA IV - Consideram-se sem conteúdo financeiro as averbações do termo de preservação permanente e da reserva florestal legal.</t>
  </si>
  <si>
    <t xml:space="preserve">NOTA V - Na hipótese de usufruto, será considerada a terça parte do valor do imóvel, para efeito de enquadramento nesta tabela. </t>
  </si>
  <si>
    <t xml:space="preserve">NOTA VI - Tratando-se de um único imóvel, assim considerado aquele que configure uma unidade residencial ou comercial indivisível, a ser registrado no nome de várias pessoas, em regime de condomínio, deverá ser feito um único registro em nome de todos, tendo por parâmetro para enquadramento nesta tabela o valor total do imóvel fixado na avaliação tributária estadual ou municipal ou pelo órgão federal competente.</t>
  </si>
  <si>
    <t xml:space="preserve">NOTA VII - Pelo registro da consolidação da propriedade em nome do fiduciário, na forma prevista no § 7º do art. 26 da Lei Federal nº 9.514, de 20 de novembro de 1997, será utilizado como parâmetro para enquadramento nesta tabela o valor da avaliação realizada pela repartição fazendária, para efeito de cobrança do imposto incidente sobre a transmissão do imóvel.</t>
  </si>
  <si>
    <t xml:space="preserve">NOTA VIII - O registro ou a averbação da emissão de cédulas e letras de crédito imobiliário e de cédulas de crédito bancário, bem como o registro da garantia do crédito respectivo, quando solicitados simultaneamente, serão considerados como ato único para efeito de cobrança de emolumentos e respectiva Taxa de Fiscalização Judiciária.</t>
  </si>
  <si>
    <t xml:space="preserve">NOTA IX - No registro de transações imobiliárias relacionadas a imóveis contíguos pertencentes a um mesmo proprietário e registrados em uma mesma matrícula, o valor para enquadramento nesta tabela, para efeito de cobrança de emolumentos e respectiva Taxa de Fiscalização Judiciária, será o correspondente a cada unidade imobiliária.</t>
  </si>
  <si>
    <t xml:space="preserve">NOTA X – Para efeito de registro das garantias reais vinculadas ao crédito rural, o imóvel deverá ser rural e afetado diretamente à operação rural</t>
  </si>
  <si>
    <t xml:space="preserve">NOTA XI – Para averbar aditivo com crédito suplementar, aplicam-se nas operações de crédito rural as regras estatuídas no art. 10, § 3º, XI, desta lei, tendo por base o valor do referido crédito.</t>
  </si>
  <si>
    <t xml:space="preserve">NOTA XIII – Nos emolumentos devidos pelos registros de garantias reais relacionados ao crédito rural já estão incluídos as indicações e os arquivamentos.</t>
  </si>
  <si>
    <t xml:space="preserve">NOTA XIV – Para efeito de registro ou averbação, o penhor será considerado como conjunto único em cada circunscrição imobiliária para fins da cobrança de emolumentos.</t>
  </si>
  <si>
    <t xml:space="preserve">NOTA XV – No caso de registro de compromisso de compra e venda, cessão, promessa de cessão ou de promessa de permuta, os valores finais aos usuários previstos no item 5-e serão reduzidos em 50% (cinquenta por cento).</t>
  </si>
  <si>
    <t xml:space="preserve">NOTA XVI – A averbação de cessão de direitos hereditários e ou de meação, de bem considerado singularmente, cedidos a título gratuito ou oneroso, será lançada como ato com conteúdo econômico apenas nos imóveis diretamente relacionados na cessão. Nos demais imóveis pertencentes à universalidade dos bens, não relacionados especificamente no instrumento de cessão, ou nos casos de cessão percentual sobre o monte, sem identificar imóvel específico, as averbações serão consideradas atos sem conteúdo econômico. Em ambas as situações o registro da partilha ou adjudicação será ato de conteúdo econômico sobre o valor integral de cada Imóvel.</t>
  </si>
  <si>
    <t xml:space="preserve">T A B E L A  8 – 2025</t>
  </si>
  <si>
    <t xml:space="preserve">ATOS COMUNS A REGISTRADORES E NOTÁRIOS</t>
  </si>
  <si>
    <t xml:space="preserve">Emolumentos Líquidos (Recompe-MG
já deduzidos)</t>
  </si>
  <si>
    <t xml:space="preserve">8101-8 </t>
  </si>
  <si>
    <t xml:space="preserve">1 - ARQUIVAMENTO  (por  folha)</t>
  </si>
  <si>
    <t xml:space="preserve">2 - (VETADO)</t>
  </si>
  <si>
    <t xml:space="preserve">8301-4 </t>
  </si>
  <si>
    <t xml:space="preserve">3 - BUSCA EM LIVROS E DOCUMENTOS ARQUIVADOS (por período de cinco anos)</t>
  </si>
  <si>
    <t xml:space="preserve">4 - CERTIDÃO:</t>
  </si>
  <si>
    <t xml:space="preserve">8401-2 </t>
  </si>
  <si>
    <t xml:space="preserve">4 - a) De inteiro teor ou em resumo, independentemente do número de folhas</t>
  </si>
  <si>
    <t xml:space="preserve">8402-0 </t>
  </si>
  <si>
    <t xml:space="preserve">4 - b) Em relatório conforme quesitos, independentemente do número de folhas</t>
  </si>
  <si>
    <t xml:space="preserve">5 - DILIGÊNCIA (além de condução e hospedagem, quando for o caso):</t>
  </si>
  <si>
    <t xml:space="preserve">8501-9 </t>
  </si>
  <si>
    <t xml:space="preserve">5 - a) Nos perímetros urbano e suburbano da sede do município</t>
  </si>
  <si>
    <t xml:space="preserve">8502-7 </t>
  </si>
  <si>
    <t xml:space="preserve">5 - b) No perímetro rural da sede do município</t>
  </si>
  <si>
    <t xml:space="preserve">8503-5 </t>
  </si>
  <si>
    <t xml:space="preserve">5 - c) Fora desses limites</t>
  </si>
  <si>
    <t xml:space="preserve">6 - LEVANTAMENTO  DE DÚVIDA:</t>
  </si>
  <si>
    <t xml:space="preserve">8601-7 </t>
  </si>
  <si>
    <t xml:space="preserve">6 - a) Levantamento de dúvida, na hipótese de não se efetivar o registro</t>
  </si>
  <si>
    <t xml:space="preserve">7  - VETADO </t>
  </si>
  <si>
    <t xml:space="preserve">8  - VETADO</t>
  </si>
  <si>
    <t xml:space="preserve">9  - VETADO </t>
  </si>
  <si>
    <t xml:space="preserve">10 - TENTATIVA DE CONCILIAÇÃO - PELO PROCEDIMENTO, EXCLUÍDA A CERTIDÃO RESPECTIVA:</t>
  </si>
  <si>
    <t xml:space="preserve">10.1 - Em atos sem conteúdo financeiro</t>
  </si>
  <si>
    <t xml:space="preserve">10.2 - Em atos com conteúdo financeiro - metade dos valores finais ao usuário do item 4.b da Tabela 1:</t>
  </si>
  <si>
    <t xml:space="preserve">11 - MEDIAÇÃO - PELO PROCEDIMENTO, EXCLUÍDA A CERTIDÃO RESPECTIVA:</t>
  </si>
  <si>
    <t xml:space="preserve">11.1 - Em atos sem conteúdo financeiro</t>
  </si>
  <si>
    <t xml:space="preserve">11.2 - Em atos com conteúdo financeiro - os mesmos valores finais ao usuário do item 4.b da Tabela 1:</t>
  </si>
  <si>
    <t xml:space="preserve">12 - Expedição de certidão relativa a atos notariais e de registro de outra serventia - o mesmo valor da certidão respectiva, garantida à serventia emitente dos dados os valores correspondentes à certidão expedida em meio eletrônico</t>
  </si>
  <si>
    <t xml:space="preserve">8310-5 </t>
  </si>
  <si>
    <t xml:space="preserve">13 - Apostilamento de Haia de documentos, independentemente do número de folhas</t>
  </si>
  <si>
    <t xml:space="preserve">NOTA I - Não serão cobrados valores a título de busca, se dela resultar o fornecimento de certidão.</t>
  </si>
  <si>
    <t xml:space="preserve">NOTA II - Os itens 4 e 5 desta tabela não se aplicam aos Serviços de Registro Civil das Pessoas Naturais.</t>
  </si>
  <si>
    <t xml:space="preserve">NOTA III - O item 4 desta tabela não se aplica aos Serviços de Registro Civil das Pessoas Jurídicas e de Registros de Títulos e Documentos.</t>
  </si>
  <si>
    <t xml:space="preserve">NOTA IV - O procedimento de conciliação será considerado realizado mesmo que a conciliação não seja alcançada e exclui a cobrança pela certidão conforme quesitos que descreverá a controvérsia e a eventual solução acordada entre as partes na presença dos seus advogados.</t>
  </si>
  <si>
    <t xml:space="preserve">NOTA V - Os itens da tabela de atos comuns não se aplicam quando o mesmo ato tiver cobrança específica na tabela de atos por especialidade.</t>
  </si>
  <si>
    <r>
      <rPr>
        <sz val="10"/>
        <color rgb="FF221E1F"/>
        <rFont val="Arial MT"/>
        <family val="2"/>
        <charset val="1"/>
      </rPr>
      <t xml:space="preserve">j) De construção, baixa e habite-se, quando não se tratar de empreendimento submetido ao item 13: metade dos valores finais ao usuário da alinea “e” do número 5 desta tabela, por unidade, incluindo o valor da fração ideal de terreno e aplicados os critérios previstos no § 3º do art.
10 desta lei </t>
    </r>
    <r>
      <rPr>
        <sz val="10"/>
        <color rgb="FFFF4000"/>
        <rFont val="Arial MT"/>
        <family val="2"/>
        <charset val="1"/>
      </rPr>
      <t xml:space="preserve">(Lei 15.424, de 30/12/2004)</t>
    </r>
  </si>
  <si>
    <t xml:space="preserve">k) Da mudança de denominação e da numeração dos prédios, do loteamento de imóveis, da demolição, do desmembramento, da alteração de destinação ou situação de imóvel e da abertura de vias e logradouros públicos</t>
  </si>
  <si>
    <t xml:space="preserve">m) Do contrato de locação, para fins de exercício do direito de preferência</t>
  </si>
  <si>
    <t xml:space="preserve">q) Para averbação de cancelamento de garantias de crédito rural, tendo como base de cálculo o valor do crédito concedido, por ato de cancelamento </t>
  </si>
  <si>
    <t xml:space="preserve">a) De promissário comprador e qualquer outro, em cumprimento a lei ou a determinação judicial, por pessoa intimada, exceto as despesas de publicação, se for o caso</t>
  </si>
  <si>
    <t xml:space="preserve">c) Outras notificações ou intimações determinadas em lei, como, por exemplo, notificação em procedimentos de inserção/alteração de medidas perimetrais, estremação, usucapião, alienação fiduciária etc.</t>
  </si>
  <si>
    <t xml:space="preserve">a) Matrícula, cancelamento ou encerramento de matrícula de imóvel no livro de registro geral (DISPOSITIVO COM EFICÁCIA RESTRITA AOS ATOS DE MATRÍCULA E CANCELAMENTO DE MATRÍCULA, tendo em vista o disposto no art. 10, § 2º, da Lei nº 15.424/2004)</t>
  </si>
  <si>
    <t xml:space="preserve">
87,16</t>
  </si>
  <si>
    <t xml:space="preserve">Memorial de loteamento popular (aquele em que mais de noventa por cento dos lotes tenham no máximo até 360 metros quadrados), aplica-se o item 1.c:</t>
  </si>
  <si>
    <t xml:space="preserve">b.2) Por  unidade  autônoma  do  memorial  objeto  de registro</t>
  </si>
  <si>
    <t xml:space="preserve">c.2) De edifício com mais de doze unidades, por unidade
excedente</t>
  </si>
  <si>
    <t xml:space="preserve">d) Escritura pública, instrumento particular e título judicial, sem conteúdo financeiro</t>
  </si>
  <si>
    <t xml:space="preserve">de 3.200.000,01 até 3.700.000,00</t>
  </si>
  <si>
    <r>
      <rPr>
        <sz val="10"/>
        <color rgb="FF221E1F"/>
        <rFont val="Arial MT"/>
        <family val="1"/>
        <charset val="1"/>
      </rPr>
      <t xml:space="preserve">acima d</t>
    </r>
    <r>
      <rPr>
        <sz val="10"/>
        <color rgb="FF221E1F"/>
        <rFont val="Arial"/>
        <family val="2"/>
        <charset val="1"/>
      </rPr>
      <t xml:space="preserve">e 3.700.000,00 - de acordo com a nota XVII desta tabela</t>
    </r>
  </si>
  <si>
    <t xml:space="preserve">a) Registro Torrens, pelo registro completo e respectiva matrícula – os mesmos valores da alínea “e” do número 5 desta tabela</t>
  </si>
  <si>
    <t xml:space="preserve">a) Pelo processamento no cartório, incluindo o arquivamento.</t>
  </si>
  <si>
    <t xml:space="preserve">a) Pelo processamento do procedimento administrativo de adjudicação compulsória, os mesmos valores finais aos usuários previstos na alínea “a” do número 8 desta tabela</t>
  </si>
  <si>
    <t xml:space="preserve">13 – Registro de Instituição de Condomínio, de condomínio edilício ou de condomínio de lotes (art. 1.331 s/s do Código Civil), o registro do parcelamento do solo, na modalidade loteamento ou desmembramento (Lei nº 6.766/76) de lotes acima de 360m² (trezentos e sessenta metros quadrados), averbação do habite-se de empreendimentos em unidades autônomas cuja incorporação esteja devidamente registrada e esteja dentro do prazo de validade do alvará de construção, e o registro da incorporação imobiliária (art. 32 da Lei nº 4.591/64): valor do terreno acrescido do custo global de obra ou da construção.</t>
  </si>
  <si>
    <t xml:space="preserve">a) Os mesmos valores finais ao usuário previsto no item 5.e desta tabela</t>
  </si>
  <si>
    <t xml:space="preserve">NOTA I – Consideram-se registros com conteúdo financeiro aqueles referentes à transmissão e divisão, a qualquer título, da propriedade ou domínio útil, aqueles constitutivos de direitos reais e as constrições judiciais decorrentes de penhora, arresto ou sequestro de imóveis.</t>
  </si>
  <si>
    <t xml:space="preserve">NOTA XV – No caso de registro de compromisso de compra e venda, cessão, promessa de cessão ou de promessa de permuta, os valores
finais aos usuários previstos no item 5-e serão reduzidos em 50% (cinquenta por cento).</t>
  </si>
  <si>
    <t xml:space="preserve">NOTA XVI – A averbação de cessão de direitos hereditários e ou de meação, de bem considerado singularmente, cedidos a título gratuito ou oneroso, constatado no título apresentado ou na guia do tributo recolhido, será lançada como ato com conteúdo financeiro apenas nos imóveis diretamente relacionados na cessão. Nos demais imóveis pertencentes à universalidade dos bens, não relacionados especificamente no instrumento de cessão, ou que não seja possível identificar qual o imóvel objeto da cessão, as averbações serão consideradas atos sem conteúdo financeiro. Constatando-se que a cessão se refere apenas a bens móveis, não será averbada a cessão em qualquer matrícula. Em todas as situações o registro da partilha ou adjudicação será ato de conteúdo financeiro sobre o valor integral de cada imóvel.</t>
  </si>
  <si>
    <t xml:space="preserve">NOTA XVII - No item 5.e, no registro de escritura pública, instrumento particular e título judicial, com conteúdo financeiro e nos registros previstos no item 13, que superem o valor de R$ 3.200.000,00 (três milhões e duzentos mil reais), a cada faixa de R$ 500.000,00 (quinhentos mil reais) ou fração, até o limite de trezentas faixas, será acrescido o valor de R$ 3.142,79 (três mil, cento e quarenta e dois reais e setenta e nove centavos), corrigidos anualmente, sobre os emolumentos brutos, dos quais 25% (vinte e cinco por cento) serão destinados nos termos do art. 45-A. O valor da Taxa de Fiscalização Judiciária pelo registro realizado será fixado em R$ 4.464,84 (quatro mil, quatrocentos e sessenta e quatro reais e oitenta e quatro centavos), a ser corrigido anualmente.</t>
  </si>
  <si>
    <t xml:space="preserve">NOTA XVIII Nos atos indicados no item 13 desta tabela, para fins de enquadramento da base de cálculo em procedimentos de regularização de empreendimentos já consolidados, deverá ser considerado o valor total do empreendimento, incluindo o terreno e aplicados os critérios previstos no § 3º do art. 10 desta lei</t>
  </si>
  <si>
    <t xml:space="preserve">Pesquisa qualificada (pesquisa de bens) - Saec </t>
  </si>
  <si>
    <t xml:space="preserve">Pesquisa prévia - Saec - por grupo de 100 serventias pesquisadas ou fração</t>
  </si>
  <si>
    <t xml:space="preserve">Monitor registral - Saec - por mês </t>
  </si>
  <si>
    <t xml:space="preserve">Ofício eletrônico – Saec</t>
  </si>
  <si>
    <t xml:space="preserve">Penhora on-line SPH – Saec</t>
  </si>
  <si>
    <t xml:space="preserve">Prenotação - Penhora on-line PH - Saec</t>
  </si>
  <si>
    <t xml:space="preserve">Penhora on-line PH</t>
  </si>
  <si>
    <t xml:space="preserve">Até 1.400,00</t>
  </si>
  <si>
    <t xml:space="preserve">Certidão digital – Saeс</t>
  </si>
  <si>
    <t xml:space="preserve">Emolumentos Líquidos (Recompe-MG e Fundos já deduzidos)</t>
  </si>
  <si>
    <t xml:space="preserve">Fundos (art. 45-A Lei 15424/04)</t>
  </si>
  <si>
    <t xml:space="preserve">FIC/SREI (art. 17 §4º Lei 15424/04)</t>
  </si>
  <si>
    <t xml:space="preserve">1 – j) De construção, baixa e habite-se, quando não se tratar de empreendimento submetido ao item 13: metade dos valores finais ao usuário da alinea “e” do número 5 desta tabela, por unidade, incluindo o valor da fração ideal de terreno e aplicados os critérios previstos no § 3º do art. 10 da Lei 15.424/04</t>
  </si>
  <si>
    <t xml:space="preserve">4903-1</t>
  </si>
  <si>
    <t xml:space="preserve">4904-9</t>
  </si>
  <si>
    <t xml:space="preserve">4905-6</t>
  </si>
  <si>
    <t xml:space="preserve">4906-4</t>
  </si>
  <si>
    <t xml:space="preserve">4907-2</t>
  </si>
  <si>
    <t xml:space="preserve">4908-0</t>
  </si>
  <si>
    <t xml:space="preserve">5 – a) Memorial de loteamento popular (aquele em que mais de noventa por cento dos lotes tenham no máximo até 360 metros quadrados), aplica-se o item 1.c:</t>
  </si>
  <si>
    <t xml:space="preserve">4552-6</t>
  </si>
  <si>
    <t xml:space="preserve">acima de 3.700.000,00 - a cada faixa de R$ 500.000,00 ou fração, até o limite de trezentas faixas, nos termos da Nota XVII da Tabela 4, a ser utilizado em conjunto com o código 4523</t>
  </si>
  <si>
    <t xml:space="preserve">4617-7</t>
  </si>
  <si>
    <t xml:space="preserve">acima de 3.700.000,00 - a cada faixa de R$ 500.000,00 ou fração, até o limite de trezentas faixas, nos termos da Nota XVII da Tabela 4, a ser utilizado em conjunto com o código 4616</t>
  </si>
  <si>
    <t xml:space="preserve">4826-4</t>
  </si>
  <si>
    <t xml:space="preserve">acima de 3.700.000,00 - a cada faixa de R$ 500.000,00 ou fração, até o limite de trezentas faixas, nos termos da Nota XVII da Tabela 4, a ser utilizado em conjunto com o código 4825</t>
  </si>
  <si>
    <t xml:space="preserve">4909-8</t>
  </si>
  <si>
    <t xml:space="preserve">4910-6</t>
  </si>
  <si>
    <t xml:space="preserve">4911-4</t>
  </si>
  <si>
    <t xml:space="preserve">4912-2</t>
  </si>
  <si>
    <t xml:space="preserve">4913-0</t>
  </si>
  <si>
    <t xml:space="preserve">4914-8</t>
  </si>
  <si>
    <t xml:space="preserve">4915-5</t>
  </si>
  <si>
    <t xml:space="preserve">4916-3</t>
  </si>
  <si>
    <t xml:space="preserve">4917-1</t>
  </si>
  <si>
    <t xml:space="preserve">4918-9</t>
  </si>
  <si>
    <t xml:space="preserve">4919-7</t>
  </si>
  <si>
    <t xml:space="preserve">4920-5</t>
  </si>
  <si>
    <t xml:space="preserve">4921-3</t>
  </si>
  <si>
    <t xml:space="preserve">4922-1</t>
  </si>
  <si>
    <t xml:space="preserve">4923-9</t>
  </si>
  <si>
    <t xml:space="preserve">4924-7</t>
  </si>
  <si>
    <t xml:space="preserve">4925-4</t>
  </si>
  <si>
    <t xml:space="preserve">4926-2</t>
  </si>
  <si>
    <t xml:space="preserve">4927-0</t>
  </si>
  <si>
    <t xml:space="preserve">4928-8</t>
  </si>
  <si>
    <t xml:space="preserve">4929-6</t>
  </si>
  <si>
    <t xml:space="preserve">4930-4</t>
  </si>
  <si>
    <t xml:space="preserve">4931-2</t>
  </si>
  <si>
    <t xml:space="preserve">4932-0</t>
  </si>
  <si>
    <t xml:space="preserve">4933-8</t>
  </si>
  <si>
    <t xml:space="preserve">4946-0</t>
  </si>
  <si>
    <t xml:space="preserve">acima de 3.700.000,00 - a cada faixa de R$ 500.000,00 ou fração, até o limite de trezentas faixas, nos termos da Nota XVII da Tabela 4, a ser utilizado em conjunto com o código 4933</t>
  </si>
  <si>
    <t xml:space="preserve">4934-6</t>
  </si>
  <si>
    <t xml:space="preserve">13 – Registro de Instituição de Condomínio, de condomínio edilício ou de condomínio de lotes (art. 1.331 s/s do Código Civil), o registro do parcelamento do solo, na modalidade loteamento ou desmembramento (Lei nº 6.766/76) de lotes acima de 360m² (trezentos e sessenta metros quadrados), averbação do habite-se de empreendimentos em unidades autônomas cuja incorporação esteja devidamente registrada e esteja dentro do prazo de validade do alvará de construção, e o registro da incorporação imobiliária (art. 32 da Lei nº 4.591/64): valor do terreno acrescido do custo global de obra ou da construção</t>
  </si>
  <si>
    <t xml:space="preserve">13 - a) Os mesmos valores finais ao usuário previstos na alínea “e” do número 5 desta tabela:</t>
  </si>
  <si>
    <t xml:space="preserve">4947-8</t>
  </si>
  <si>
    <t xml:space="preserve">4948-6</t>
  </si>
  <si>
    <t xml:space="preserve">4949-4</t>
  </si>
  <si>
    <t xml:space="preserve">4950-2</t>
  </si>
  <si>
    <t xml:space="preserve">4951-0</t>
  </si>
  <si>
    <t xml:space="preserve">4952-8</t>
  </si>
  <si>
    <t xml:space="preserve">4953-6</t>
  </si>
  <si>
    <t xml:space="preserve">4954-4</t>
  </si>
  <si>
    <t xml:space="preserve">4955-1</t>
  </si>
  <si>
    <t xml:space="preserve">4956-9</t>
  </si>
  <si>
    <t xml:space="preserve">4957-7</t>
  </si>
  <si>
    <t xml:space="preserve">4958-5</t>
  </si>
  <si>
    <t xml:space="preserve">4959-3</t>
  </si>
  <si>
    <t xml:space="preserve">4960-1</t>
  </si>
  <si>
    <t xml:space="preserve">4961-9</t>
  </si>
  <si>
    <t xml:space="preserve">4962-7</t>
  </si>
  <si>
    <t xml:space="preserve">4963-5</t>
  </si>
  <si>
    <t xml:space="preserve">4964-3</t>
  </si>
  <si>
    <t xml:space="preserve">4965-0</t>
  </si>
  <si>
    <t xml:space="preserve">4966-8</t>
  </si>
  <si>
    <t xml:space="preserve">4967-6</t>
  </si>
  <si>
    <t xml:space="preserve">4968-4</t>
  </si>
  <si>
    <t xml:space="preserve">4969-2</t>
  </si>
  <si>
    <t xml:space="preserve">4970-0</t>
  </si>
  <si>
    <t xml:space="preserve">4971-8</t>
  </si>
  <si>
    <t xml:space="preserve">acima de 3.700.000,00 - a cada faixa de R$ 500.000,00 ou fração, até o limite de trezentas faixas, nos termos da Nota XVII da Tabela 4, a ser utilizado em conjunto com o código 4970</t>
  </si>
  <si>
    <t xml:space="preserve">4935-3</t>
  </si>
  <si>
    <t xml:space="preserve">4936-1</t>
  </si>
  <si>
    <t xml:space="preserve">4937-9</t>
  </si>
  <si>
    <t xml:space="preserve">4938-7</t>
  </si>
  <si>
    <t xml:space="preserve">4939-5</t>
  </si>
  <si>
    <t xml:space="preserve">4940-3</t>
  </si>
  <si>
    <t xml:space="preserve">Prenotação - Penhora on-line PH – Saec</t>
  </si>
  <si>
    <t xml:space="preserve">Penhora on-line PH – Saec</t>
  </si>
  <si>
    <t xml:space="preserve">4941-1</t>
  </si>
  <si>
    <t xml:space="preserve">4942-9</t>
  </si>
  <si>
    <t xml:space="preserve">4943-7</t>
  </si>
  <si>
    <t xml:space="preserve">4944-5</t>
  </si>
  <si>
    <t xml:space="preserve">4945-2</t>
  </si>
  <si>
    <r>
      <rPr>
        <sz val="11"/>
        <color rgb="FF000000"/>
        <rFont val="Calibri"/>
        <family val="2"/>
        <charset val="1"/>
      </rPr>
      <t xml:space="preserve">NOTA III - Na cobrança de emolumentos devidos por atos relativos ao Sistema Financeiro da Habitação, atender-se-á à redução prevista em lei federal, ficando a Taxa de Fiscalização Judiciária reduzida em 50% (cinquenta por cento) na hipótese de haver redução dos emolumentos. As reduções não se aplicam aos atos relacionados com operações de financiamento imobiliário contratadas a taxas de mercado, assim consideradas aquelas não inferiores a 70% (setenta por cento) do valor da taxa Selic vigente na data de celebração do contrato, ainda que utilizem recursos captados em depósitos de poupança pelas entidades integrantes do SBPE.</t>
    </r>
    <r>
      <rPr>
        <b val="true"/>
        <sz val="11"/>
        <color rgb="FF000000"/>
        <rFont val="Calibri"/>
        <family val="2"/>
        <charset val="1"/>
      </rPr>
      <t xml:space="preserve"> </t>
    </r>
    <r>
      <rPr>
        <sz val="11"/>
        <color rgb="FF000000"/>
        <rFont val="Calibri"/>
        <family val="2"/>
        <charset val="1"/>
      </rPr>
      <t xml:space="preserve">(DISPOSITIVO SEM EFICÁCIA, tendo em vista a revogação do § 1º do art. 15 da Lei estadual nº 15.424/2004 pela Lei estadual nº 20.824, de 31 de julho de 2013)</t>
    </r>
  </si>
  <si>
    <t xml:space="preserve">NOTA X – Para efeito de registro das garantias reais vinculadas ao crédito rural, o imóvel deverá ser rural e afetado diretamente à operação rural.</t>
  </si>
  <si>
    <r>
      <rPr>
        <sz val="10"/>
        <color rgb="FF000000"/>
        <rFont val="Calibri"/>
        <family val="2"/>
        <charset val="1"/>
      </rPr>
      <t xml:space="preserve">NOTA XI – Para averbar aditivo com crédito suplementar, aplicam-se nas operações de crédito rural as regras estatuídas no art. 10, § 3º, XI, da</t>
    </r>
    <r>
      <rPr>
        <sz val="10"/>
        <color rgb="FF221E1F"/>
        <rFont val="Calibri"/>
        <family val="2"/>
        <charset val="1"/>
      </rPr>
      <t xml:space="preserve"> Lei 15.424/04</t>
    </r>
    <r>
      <rPr>
        <sz val="10"/>
        <color rgb="FF000000"/>
        <rFont val="Calibri"/>
        <family val="2"/>
        <charset val="1"/>
      </rPr>
      <t xml:space="preserve">, tendo por base o valor do referido crédito.</t>
    </r>
  </si>
  <si>
    <t xml:space="preserve">NOTA XI – Para averbar aditivo com crédito suplementar, aplicam-se nas operações de crédito rural as regras estatuídas no art. 10, § 3º, XI, da Lei 15.424/04, tendo por base o valor do referido crédito.</t>
  </si>
  <si>
    <t xml:space="preserve">NOTA XVI – A averbação de cessão de direitos hereditários e ou de meação, de bem considerado singularmente, cedidos a título gratuito ou oneroso, será lançada como ato com conteúdo econômico apenas nos imóveis diretamente relacionados na cessão. Nos demais imóveis pertencentes à universalidade dos bens, não relacionados especificamente no instrumento de cessão, ou nos casos de cessão percentual sobre o monte, sem identificar imóvel específico, as averbações serão consideradas atos sem conteúdo econômico. Em ambas as situações o registro da partilha ou adjudicação será ato de conteúdo econômico sobre o valor integral de cada imóvel.</t>
  </si>
  <si>
    <r>
      <rPr>
        <sz val="10"/>
        <color rgb="FF000000"/>
        <rFont val="Calibri"/>
        <family val="2"/>
        <charset val="1"/>
      </rPr>
      <t xml:space="preserve">NOTA XVIII Nos atos indicados no item 13 desta tabela, para fins de enquadramento da base de cálculo em procedimentos de regularização de empreendimentos já consolidados, deverá ser considerado o valor total do empreendimento, incluindo o terreno e aplicados os critérios
previstos no § 3º do art. 10 da lei </t>
    </r>
    <r>
      <rPr>
        <sz val="10"/>
        <color rgb="FF221E1F"/>
        <rFont val="Calibri"/>
        <family val="2"/>
        <charset val="1"/>
      </rPr>
      <t xml:space="preserve">da Lei 15.424/04</t>
    </r>
  </si>
</sst>
</file>

<file path=xl/styles.xml><?xml version="1.0" encoding="utf-8"?>
<styleSheet xmlns="http://schemas.openxmlformats.org/spreadsheetml/2006/main">
  <numFmts count="5">
    <numFmt numFmtId="164" formatCode="General"/>
    <numFmt numFmtId="165" formatCode="0.00%"/>
    <numFmt numFmtId="166" formatCode="#,##0.00"/>
    <numFmt numFmtId="167" formatCode="General"/>
    <numFmt numFmtId="168" formatCode="0.00"/>
  </numFmts>
  <fonts count="28">
    <font>
      <sz val="10"/>
      <name val="Arial"/>
      <family val="2"/>
      <charset val="1"/>
    </font>
    <font>
      <sz val="10"/>
      <name val="Arial"/>
      <family val="0"/>
    </font>
    <font>
      <sz val="10"/>
      <name val="Arial"/>
      <family val="0"/>
    </font>
    <font>
      <sz val="10"/>
      <name val="Arial"/>
      <family val="0"/>
    </font>
    <font>
      <b val="true"/>
      <sz val="10"/>
      <color rgb="FF221E1F"/>
      <name val="Arial"/>
      <family val="1"/>
      <charset val="1"/>
    </font>
    <font>
      <b val="true"/>
      <sz val="10"/>
      <name val="Arial"/>
      <family val="2"/>
      <charset val="1"/>
    </font>
    <font>
      <b val="true"/>
      <sz val="10"/>
      <color rgb="FF221E1F"/>
      <name val="Arial"/>
      <family val="2"/>
      <charset val="1"/>
    </font>
    <font>
      <sz val="10"/>
      <color rgb="FF221E1F"/>
      <name val="Arial MT"/>
      <family val="1"/>
      <charset val="1"/>
    </font>
    <font>
      <sz val="10"/>
      <color rgb="FF221E1F"/>
      <name val="Arial"/>
      <family val="2"/>
      <charset val="1"/>
    </font>
    <font>
      <sz val="11"/>
      <color rgb="FF000000"/>
      <name val="Calibri"/>
      <family val="2"/>
      <charset val="1"/>
    </font>
    <font>
      <sz val="8"/>
      <color rgb="FF000000"/>
      <name val="Calibri"/>
      <family val="2"/>
      <charset val="1"/>
    </font>
    <font>
      <b val="true"/>
      <sz val="14"/>
      <color rgb="FFFFFFFF"/>
      <name val="Calibri"/>
      <family val="2"/>
      <charset val="1"/>
    </font>
    <font>
      <b val="true"/>
      <sz val="8"/>
      <color rgb="FFFFFFFF"/>
      <name val="Calibri"/>
      <family val="2"/>
      <charset val="1"/>
    </font>
    <font>
      <b val="true"/>
      <sz val="11"/>
      <color rgb="FF000000"/>
      <name val="Calibri"/>
      <family val="2"/>
      <charset val="1"/>
    </font>
    <font>
      <sz val="10"/>
      <color rgb="FF221E1F"/>
      <name val="Arial MT"/>
      <family val="2"/>
      <charset val="1"/>
    </font>
    <font>
      <sz val="10"/>
      <color rgb="FFFF4000"/>
      <name val="Arial MT"/>
      <family val="2"/>
      <charset val="1"/>
    </font>
    <font>
      <sz val="10"/>
      <color rgb="FF221E1F"/>
      <name val="Arial mt"/>
      <family val="2"/>
      <charset val="1"/>
    </font>
    <font>
      <sz val="10"/>
      <color rgb="FFC9211E"/>
      <name val="Arial"/>
      <family val="2"/>
      <charset val="1"/>
    </font>
    <font>
      <sz val="10"/>
      <name val="Arial MT"/>
      <family val="2"/>
      <charset val="1"/>
    </font>
    <font>
      <sz val="11"/>
      <name val="Arial MT"/>
      <family val="2"/>
      <charset val="1"/>
    </font>
    <font>
      <b val="true"/>
      <sz val="12"/>
      <color rgb="FFFFFFFF"/>
      <name val="Calibri"/>
      <family val="2"/>
      <charset val="1"/>
    </font>
    <font>
      <b val="true"/>
      <sz val="13"/>
      <color rgb="FFFFFFFF"/>
      <name val="Calibri"/>
      <family val="2"/>
      <charset val="1"/>
    </font>
    <font>
      <sz val="10"/>
      <color rgb="FF000000"/>
      <name val="Calibri"/>
      <family val="2"/>
      <charset val="1"/>
    </font>
    <font>
      <sz val="10"/>
      <name val="Calibri"/>
      <family val="2"/>
      <charset val="1"/>
    </font>
    <font>
      <sz val="11"/>
      <color rgb="FF221E1F"/>
      <name val="Calibri"/>
      <family val="2"/>
      <charset val="1"/>
    </font>
    <font>
      <b val="true"/>
      <sz val="10"/>
      <color rgb="FFFFFFFF"/>
      <name val="Calibri"/>
      <family val="2"/>
      <charset val="1"/>
    </font>
    <font>
      <sz val="10"/>
      <color rgb="FF221E1F"/>
      <name val="Calibri"/>
      <family val="2"/>
      <charset val="1"/>
    </font>
    <font>
      <sz val="12"/>
      <color rgb="FF000000"/>
      <name val="Calibri"/>
      <family val="2"/>
      <charset val="1"/>
    </font>
  </fonts>
  <fills count="14">
    <fill>
      <patternFill patternType="none"/>
    </fill>
    <fill>
      <patternFill patternType="gray125"/>
    </fill>
    <fill>
      <patternFill patternType="solid">
        <fgColor rgb="FFDDDDDD"/>
        <bgColor rgb="FFF2DCDB"/>
      </patternFill>
    </fill>
    <fill>
      <patternFill patternType="solid">
        <fgColor rgb="FFCCCCCC"/>
        <bgColor rgb="FFDDDDDD"/>
      </patternFill>
    </fill>
    <fill>
      <patternFill patternType="solid">
        <fgColor rgb="FF801815"/>
        <bgColor rgb="FF861141"/>
      </patternFill>
    </fill>
    <fill>
      <patternFill patternType="solid">
        <fgColor rgb="FFF2DCDB"/>
        <bgColor rgb="FFDDDDDD"/>
      </patternFill>
    </fill>
    <fill>
      <patternFill patternType="solid">
        <fgColor rgb="FFFFBF00"/>
        <bgColor rgb="FFFF8000"/>
      </patternFill>
    </fill>
    <fill>
      <patternFill patternType="solid">
        <fgColor rgb="FFFFFF00"/>
        <bgColor rgb="FFFFFF00"/>
      </patternFill>
    </fill>
    <fill>
      <patternFill patternType="solid">
        <fgColor rgb="FFFF8000"/>
        <bgColor rgb="FFE16173"/>
      </patternFill>
    </fill>
    <fill>
      <patternFill patternType="solid">
        <fgColor rgb="FFBF0041"/>
        <bgColor rgb="FFC9211E"/>
      </patternFill>
    </fill>
    <fill>
      <patternFill patternType="solid">
        <fgColor rgb="FF2A6099"/>
        <bgColor rgb="FF666699"/>
      </patternFill>
    </fill>
    <fill>
      <patternFill patternType="solid">
        <fgColor rgb="FFFF0000"/>
        <bgColor rgb="FFC9211E"/>
      </patternFill>
    </fill>
    <fill>
      <patternFill patternType="solid">
        <fgColor rgb="FFFFDBB6"/>
        <bgColor rgb="FFF2DCDB"/>
      </patternFill>
    </fill>
    <fill>
      <patternFill patternType="solid">
        <fgColor rgb="FFE16173"/>
        <bgColor rgb="FFFF8000"/>
      </patternFill>
    </fill>
  </fills>
  <borders count="52">
    <border diagonalUp="false" diagonalDown="false">
      <left/>
      <right/>
      <top/>
      <bottom/>
      <diagonal/>
    </border>
    <border diagonalUp="false" diagonalDown="false">
      <left style="thin"/>
      <right style="thin"/>
      <top style="thin"/>
      <bottom style="thin"/>
      <diagonal/>
    </border>
    <border diagonalUp="false" diagonalDown="false">
      <left style="hair"/>
      <right style="thin">
        <color rgb="FF221E1F"/>
      </right>
      <top style="hair">
        <color rgb="FF221E1F"/>
      </top>
      <bottom style="hair">
        <color rgb="FF221E1F"/>
      </bottom>
      <diagonal/>
    </border>
    <border diagonalUp="false" diagonalDown="false">
      <left style="thin">
        <color rgb="FF221E1F"/>
      </left>
      <right style="thin">
        <color rgb="FF221E1F"/>
      </right>
      <top style="hair">
        <color rgb="FF221E1F"/>
      </top>
      <bottom style="hair">
        <color rgb="FF221E1F"/>
      </bottom>
      <diagonal/>
    </border>
    <border diagonalUp="false" diagonalDown="false">
      <left style="thin">
        <color rgb="FF221E1F"/>
      </left>
      <right style="hair"/>
      <top style="hair">
        <color rgb="FF221E1F"/>
      </top>
      <bottom style="hair">
        <color rgb="FF221E1F"/>
      </bottom>
      <diagonal/>
    </border>
    <border diagonalUp="false" diagonalDown="false">
      <left/>
      <right style="hair"/>
      <top/>
      <bottom/>
      <diagonal/>
    </border>
    <border diagonalUp="false" diagonalDown="false">
      <left style="thin">
        <color rgb="FF221E1F"/>
      </left>
      <right style="thin"/>
      <top style="hair">
        <color rgb="FF221E1F"/>
      </top>
      <bottom style="hair">
        <color rgb="FF221E1F"/>
      </bottom>
      <diagonal/>
    </border>
    <border diagonalUp="false" diagonalDown="false">
      <left style="thin"/>
      <right style="thin"/>
      <top style="hair">
        <color rgb="FF221E1F"/>
      </top>
      <bottom style="hair">
        <color rgb="FF221E1F"/>
      </bottom>
      <diagonal/>
    </border>
    <border diagonalUp="false" diagonalDown="false">
      <left style="thin"/>
      <right style="hair"/>
      <top style="hair">
        <color rgb="FF221E1F"/>
      </top>
      <bottom style="hair">
        <color rgb="FF221E1F"/>
      </bottom>
      <diagonal/>
    </border>
    <border diagonalUp="false" diagonalDown="false">
      <left style="hair"/>
      <right style="hair"/>
      <top style="hair">
        <color rgb="FF221E1F"/>
      </top>
      <bottom style="hair">
        <color rgb="FF221E1F"/>
      </bottom>
      <diagonal/>
    </border>
    <border diagonalUp="false" diagonalDown="false">
      <left style="thin">
        <color rgb="FF221E1F"/>
      </left>
      <right style="thin"/>
      <top style="hair">
        <color rgb="FF221E1F"/>
      </top>
      <bottom style="hair"/>
      <diagonal/>
    </border>
    <border diagonalUp="false" diagonalDown="false">
      <left style="thin"/>
      <right style="thin"/>
      <top style="hair">
        <color rgb="FF221E1F"/>
      </top>
      <bottom style="hair"/>
      <diagonal/>
    </border>
    <border diagonalUp="false" diagonalDown="false">
      <left style="thin"/>
      <right style="hair"/>
      <top style="hair">
        <color rgb="FF221E1F"/>
      </top>
      <bottom style="hair"/>
      <diagonal/>
    </border>
    <border diagonalUp="false" diagonalDown="false">
      <left style="thin">
        <color rgb="FF221E1F"/>
      </left>
      <right style="thin"/>
      <top style="hair"/>
      <bottom style="hair"/>
      <diagonal/>
    </border>
    <border diagonalUp="false" diagonalDown="false">
      <left style="thin"/>
      <right style="thin"/>
      <top style="hair"/>
      <bottom style="hair"/>
      <diagonal/>
    </border>
    <border diagonalUp="false" diagonalDown="false">
      <left style="thin"/>
      <right style="hair"/>
      <top style="hair"/>
      <bottom style="hair"/>
      <diagonal/>
    </border>
    <border diagonalUp="false" diagonalDown="false">
      <left style="thin">
        <color rgb="FF221E1F"/>
      </left>
      <right style="thin"/>
      <top style="hair"/>
      <bottom style="hair">
        <color rgb="FF221E1F"/>
      </bottom>
      <diagonal/>
    </border>
    <border diagonalUp="false" diagonalDown="false">
      <left style="thin"/>
      <right style="thin"/>
      <top style="hair"/>
      <bottom style="hair">
        <color rgb="FF221E1F"/>
      </bottom>
      <diagonal/>
    </border>
    <border diagonalUp="false" diagonalDown="false">
      <left style="thin"/>
      <right style="hair"/>
      <top style="hair"/>
      <bottom style="hair">
        <color rgb="FF221E1F"/>
      </bottom>
      <diagonal/>
    </border>
    <border diagonalUp="false" diagonalDown="false">
      <left style="hair"/>
      <right style="hair"/>
      <top style="hair">
        <color rgb="FF221E1F"/>
      </top>
      <bottom style="hair"/>
      <diagonal/>
    </border>
    <border diagonalUp="false" diagonalDown="false">
      <left style="hair"/>
      <right style="hair"/>
      <top style="hair"/>
      <bottom style="hair"/>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medium"/>
      <diagonal/>
    </border>
    <border diagonalUp="false" diagonalDown="false">
      <left style="medium"/>
      <right/>
      <top style="thin"/>
      <bottom style="thin"/>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right style="medium"/>
      <top style="thin"/>
      <bottom style="thin"/>
      <diagonal/>
    </border>
    <border diagonalUp="false" diagonalDown="false">
      <left/>
      <right style="medium"/>
      <top style="medium"/>
      <bottom/>
      <diagonal/>
    </border>
    <border diagonalUp="false" diagonalDown="false">
      <left style="medium"/>
      <right style="medium"/>
      <top style="medium"/>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top style="medium"/>
      <bottom style="thin"/>
      <diagonal/>
    </border>
    <border diagonalUp="false" diagonalDown="false">
      <left style="medium"/>
      <right style="medium"/>
      <top style="thin"/>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medium"/>
      <top style="thin"/>
      <bottom/>
      <diagonal/>
    </border>
    <border diagonalUp="false" diagonalDown="false">
      <left style="medium"/>
      <right style="medium"/>
      <top/>
      <bottom style="medium"/>
      <diagonal/>
    </border>
    <border diagonalUp="false" diagonalDown="false">
      <left/>
      <right/>
      <top style="hair"/>
      <bottom style="hair"/>
      <diagonal/>
    </border>
    <border diagonalUp="false" diagonalDown="false">
      <left style="hair"/>
      <right style="hair"/>
      <top/>
      <bottom/>
      <diagonal/>
    </border>
    <border diagonalUp="false" diagonalDown="false">
      <left style="hair"/>
      <right/>
      <top/>
      <bottom/>
      <diagonal/>
    </border>
    <border diagonalUp="false" diagonalDown="false">
      <left style="hair"/>
      <right/>
      <top/>
      <bottom style="hair"/>
      <diagonal/>
    </border>
    <border diagonalUp="false" diagonalDown="false">
      <left/>
      <right/>
      <top/>
      <bottom style="hair"/>
      <diagonal/>
    </border>
    <border diagonalUp="false" diagonalDown="false">
      <left style="hair"/>
      <right style="hair"/>
      <top/>
      <bottom style="hair"/>
      <diagonal/>
    </border>
    <border diagonalUp="false" diagonalDown="false">
      <left/>
      <right style="hair"/>
      <top/>
      <bottom style="hair"/>
      <diagonal/>
    </border>
    <border diagonalUp="false" diagonalDown="false">
      <left style="medium"/>
      <right/>
      <top style="hair"/>
      <bottom style="hair"/>
      <diagonal/>
    </border>
    <border diagonalUp="false" diagonalDown="false">
      <left/>
      <right style="medium"/>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false"/>
      <protection locked="true" hidden="false"/>
    </xf>
    <xf numFmtId="165" fontId="0" fillId="0" borderId="1" xfId="0" applyFont="fals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true" hidden="false"/>
    </xf>
    <xf numFmtId="166" fontId="0" fillId="0" borderId="0" xfId="0" applyFont="false" applyBorder="false" applyAlignment="true" applyProtection="true">
      <alignment horizontal="right" vertical="center" textRotation="0" wrapText="true" indent="0" shrinkToFit="false"/>
      <protection locked="true" hidden="false"/>
    </xf>
    <xf numFmtId="166" fontId="0" fillId="0" borderId="0" xfId="0" applyFont="false" applyBorder="false" applyAlignment="true" applyProtection="true">
      <alignment horizontal="right" vertical="bottom" textRotation="0" wrapText="true" indent="0" shrinkToFit="false"/>
      <protection locked="true" hidden="false"/>
    </xf>
    <xf numFmtId="164" fontId="4" fillId="3" borderId="2" xfId="0" applyFont="true" applyBorder="true" applyAlignment="true" applyProtection="true">
      <alignment horizontal="center" vertical="center" textRotation="0" wrapText="true" indent="0" shrinkToFit="false"/>
      <protection locked="true" hidden="false"/>
    </xf>
    <xf numFmtId="166" fontId="5" fillId="3" borderId="3" xfId="0" applyFont="true" applyBorder="true" applyAlignment="true" applyProtection="true">
      <alignment horizontal="center" vertical="center" textRotation="0" wrapText="true" indent="0" shrinkToFit="false"/>
      <protection locked="true" hidden="false"/>
    </xf>
    <xf numFmtId="166" fontId="6" fillId="3" borderId="3" xfId="0" applyFont="true" applyBorder="true" applyAlignment="true" applyProtection="true">
      <alignment horizontal="center" vertical="center" textRotation="0" wrapText="true" indent="0" shrinkToFit="false"/>
      <protection locked="true" hidden="false"/>
    </xf>
    <xf numFmtId="166" fontId="4" fillId="3" borderId="4"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left" vertical="center" textRotation="0" wrapText="true" indent="0" shrinkToFit="false"/>
      <protection locked="true" hidden="false"/>
    </xf>
    <xf numFmtId="166" fontId="0" fillId="0" borderId="5" xfId="0" applyFont="false" applyBorder="true" applyAlignment="true" applyProtection="true">
      <alignment horizontal="right" vertical="bottom" textRotation="0" wrapText="true" indent="0" shrinkToFit="false"/>
      <protection locked="true" hidden="false"/>
    </xf>
    <xf numFmtId="164" fontId="7" fillId="0" borderId="2" xfId="0" applyFont="true" applyBorder="true" applyAlignment="true" applyProtection="true">
      <alignment horizontal="left" vertical="bottom" textRotation="0" wrapText="true" indent="0" shrinkToFit="false"/>
      <protection locked="true" hidden="false"/>
    </xf>
    <xf numFmtId="166" fontId="0" fillId="0" borderId="6" xfId="0" applyFont="true" applyBorder="true" applyAlignment="true" applyProtection="true">
      <alignment horizontal="right" vertical="center" textRotation="0" wrapText="true" indent="0" shrinkToFit="false"/>
      <protection locked="true" hidden="false"/>
    </xf>
    <xf numFmtId="166" fontId="0" fillId="0" borderId="7" xfId="0" applyFont="true" applyBorder="true" applyAlignment="true" applyProtection="true">
      <alignment horizontal="right" vertical="center" textRotation="0" wrapText="true" indent="0" shrinkToFit="false"/>
      <protection locked="true" hidden="false"/>
    </xf>
    <xf numFmtId="166" fontId="0" fillId="0" borderId="8" xfId="0" applyFont="true" applyBorder="true" applyAlignment="true" applyProtection="true">
      <alignment horizontal="right" vertical="bottom" textRotation="0" wrapText="true" indent="0" shrinkToFit="false"/>
      <protection locked="true" hidden="false"/>
    </xf>
    <xf numFmtId="164" fontId="7" fillId="0" borderId="9" xfId="0" applyFont="true" applyBorder="true" applyAlignment="true" applyProtection="true">
      <alignment horizontal="left" vertical="center" textRotation="0" wrapText="true" indent="0" shrinkToFit="false"/>
      <protection locked="true" hidden="false"/>
    </xf>
    <xf numFmtId="166" fontId="0" fillId="0" borderId="10" xfId="0" applyFont="true" applyBorder="true" applyAlignment="true" applyProtection="true">
      <alignment horizontal="right" vertical="center" textRotation="0" wrapText="true" indent="0" shrinkToFit="false"/>
      <protection locked="true" hidden="false"/>
    </xf>
    <xf numFmtId="166" fontId="0" fillId="0" borderId="11" xfId="0" applyFont="true" applyBorder="true" applyAlignment="true" applyProtection="true">
      <alignment horizontal="right" vertical="center" textRotation="0" wrapText="true" indent="0" shrinkToFit="false"/>
      <protection locked="true" hidden="false"/>
    </xf>
    <xf numFmtId="166" fontId="0" fillId="0" borderId="12" xfId="0" applyFont="true" applyBorder="true" applyAlignment="true" applyProtection="true">
      <alignment horizontal="right" vertical="bottom" textRotation="0" wrapText="true" indent="0" shrinkToFit="false"/>
      <protection locked="true" hidden="false"/>
    </xf>
    <xf numFmtId="166" fontId="0" fillId="0" borderId="13" xfId="0" applyFont="true" applyBorder="true" applyAlignment="true" applyProtection="true">
      <alignment horizontal="right" vertical="center" textRotation="0" wrapText="false" indent="0" shrinkToFit="false"/>
      <protection locked="true" hidden="false"/>
    </xf>
    <xf numFmtId="166" fontId="0" fillId="0" borderId="14" xfId="0" applyFont="true" applyBorder="true" applyAlignment="true" applyProtection="true">
      <alignment horizontal="right" vertical="center" textRotation="0" wrapText="false" indent="0" shrinkToFit="false"/>
      <protection locked="true" hidden="false"/>
    </xf>
    <xf numFmtId="166" fontId="0" fillId="0" borderId="15" xfId="0" applyFont="true" applyBorder="true" applyAlignment="true" applyProtection="true">
      <alignment horizontal="right" vertical="bottom" textRotation="0" wrapText="false" indent="0" shrinkToFit="false"/>
      <protection locked="true" hidden="false"/>
    </xf>
    <xf numFmtId="166" fontId="0" fillId="0" borderId="16" xfId="0" applyFont="true" applyBorder="true" applyAlignment="true" applyProtection="true">
      <alignment horizontal="right" vertical="center" textRotation="0" wrapText="true" indent="0" shrinkToFit="false"/>
      <protection locked="true" hidden="false"/>
    </xf>
    <xf numFmtId="166" fontId="0" fillId="0" borderId="17" xfId="0" applyFont="true" applyBorder="true" applyAlignment="true" applyProtection="true">
      <alignment horizontal="right" vertical="center" textRotation="0" wrapText="true" indent="0" shrinkToFit="false"/>
      <protection locked="true" hidden="false"/>
    </xf>
    <xf numFmtId="166" fontId="0" fillId="0" borderId="18" xfId="0" applyFont="true" applyBorder="true" applyAlignment="true" applyProtection="true">
      <alignment horizontal="right" vertical="bottom" textRotation="0" wrapText="true" indent="0" shrinkToFit="false"/>
      <protection locked="true" hidden="false"/>
    </xf>
    <xf numFmtId="166" fontId="0" fillId="0" borderId="0" xfId="0" applyFont="false" applyBorder="false" applyAlignment="true" applyProtection="true">
      <alignment horizontal="right" vertical="center" textRotation="0" wrapText="false" indent="0" shrinkToFit="false"/>
      <protection locked="true" hidden="false"/>
    </xf>
    <xf numFmtId="166" fontId="0" fillId="0" borderId="5" xfId="0" applyFont="false" applyBorder="true" applyAlignment="true" applyProtection="true">
      <alignment horizontal="right" vertical="bottom" textRotation="0" wrapText="false" indent="0" shrinkToFit="false"/>
      <protection locked="true" hidden="false"/>
    </xf>
    <xf numFmtId="166" fontId="0" fillId="0" borderId="10" xfId="0" applyFont="true" applyBorder="true" applyAlignment="true" applyProtection="true">
      <alignment horizontal="right" vertical="center" textRotation="0" wrapText="false" indent="0" shrinkToFit="false"/>
      <protection locked="true" hidden="false"/>
    </xf>
    <xf numFmtId="166" fontId="0" fillId="0" borderId="11" xfId="0" applyFont="true" applyBorder="true" applyAlignment="true" applyProtection="true">
      <alignment horizontal="right" vertical="center" textRotation="0" wrapText="false" indent="0" shrinkToFit="false"/>
      <protection locked="true" hidden="false"/>
    </xf>
    <xf numFmtId="166" fontId="0" fillId="0" borderId="12" xfId="0" applyFont="true" applyBorder="true" applyAlignment="true" applyProtection="true">
      <alignment horizontal="right" vertical="bottom" textRotation="0" wrapText="false" indent="0" shrinkToFit="false"/>
      <protection locked="true" hidden="false"/>
    </xf>
    <xf numFmtId="166" fontId="0" fillId="0" borderId="16" xfId="0" applyFont="true" applyBorder="true" applyAlignment="true" applyProtection="true">
      <alignment horizontal="right" vertical="center" textRotation="0" wrapText="false" indent="0" shrinkToFit="false"/>
      <protection locked="true" hidden="false"/>
    </xf>
    <xf numFmtId="166" fontId="0" fillId="0" borderId="17" xfId="0" applyFont="true" applyBorder="true" applyAlignment="true" applyProtection="true">
      <alignment horizontal="right" vertical="center" textRotation="0" wrapText="false" indent="0" shrinkToFit="false"/>
      <protection locked="true" hidden="false"/>
    </xf>
    <xf numFmtId="166" fontId="0" fillId="0" borderId="18" xfId="0" applyFont="true" applyBorder="true" applyAlignment="true" applyProtection="true">
      <alignment horizontal="right" vertical="bottom" textRotation="0" wrapText="false" indent="0" shrinkToFit="false"/>
      <protection locked="true" hidden="false"/>
    </xf>
    <xf numFmtId="166" fontId="0" fillId="0" borderId="13" xfId="0" applyFont="true" applyBorder="true" applyAlignment="true" applyProtection="true">
      <alignment horizontal="right" vertical="center" textRotation="0" wrapText="true" indent="0" shrinkToFit="false"/>
      <protection locked="true" hidden="false"/>
    </xf>
    <xf numFmtId="166" fontId="0" fillId="0" borderId="14" xfId="0" applyFont="true" applyBorder="true" applyAlignment="true" applyProtection="true">
      <alignment horizontal="right" vertical="center" textRotation="0" wrapText="true" indent="0" shrinkToFit="false"/>
      <protection locked="true" hidden="false"/>
    </xf>
    <xf numFmtId="166" fontId="0" fillId="0" borderId="15" xfId="0" applyFont="true" applyBorder="true" applyAlignment="true" applyProtection="true">
      <alignment horizontal="right" vertical="bottom" textRotation="0" wrapText="true" indent="0" shrinkToFit="false"/>
      <protection locked="true" hidden="false"/>
    </xf>
    <xf numFmtId="166" fontId="0" fillId="0" borderId="6" xfId="0" applyFont="true" applyBorder="true" applyAlignment="true" applyProtection="true">
      <alignment horizontal="right" vertical="center" textRotation="0" wrapText="false" indent="0" shrinkToFit="false"/>
      <protection locked="true" hidden="false"/>
    </xf>
    <xf numFmtId="166" fontId="0" fillId="0" borderId="7" xfId="0" applyFont="true" applyBorder="true" applyAlignment="true" applyProtection="true">
      <alignment horizontal="right" vertical="center" textRotation="0" wrapText="false" indent="0" shrinkToFit="false"/>
      <protection locked="true" hidden="false"/>
    </xf>
    <xf numFmtId="164" fontId="7" fillId="0" borderId="9" xfId="0" applyFont="true" applyBorder="true" applyAlignment="true" applyProtection="true">
      <alignment horizontal="left" vertical="bottom" textRotation="0" wrapText="true" indent="0" shrinkToFit="false"/>
      <protection locked="true" hidden="false"/>
    </xf>
    <xf numFmtId="166" fontId="0" fillId="0" borderId="8" xfId="0" applyFont="true" applyBorder="true" applyAlignment="true" applyProtection="true">
      <alignment horizontal="right" vertical="bottom" textRotation="0" wrapText="false" indent="0" shrinkToFit="false"/>
      <protection locked="true" hidden="false"/>
    </xf>
    <xf numFmtId="164" fontId="7" fillId="0" borderId="19" xfId="0" applyFont="true" applyBorder="true" applyAlignment="true" applyProtection="true">
      <alignment horizontal="left" vertical="center" textRotation="0" wrapText="true" indent="0" shrinkToFit="false"/>
      <protection locked="true" hidden="false"/>
    </xf>
    <xf numFmtId="164" fontId="5" fillId="3" borderId="3" xfId="0" applyFont="true" applyBorder="true" applyAlignment="true" applyProtection="true">
      <alignment horizontal="center" vertical="center" textRotation="0" wrapText="false" indent="0" shrinkToFit="false"/>
      <protection locked="true" hidden="false"/>
    </xf>
    <xf numFmtId="164" fontId="4" fillId="3" borderId="3" xfId="0" applyFont="true" applyBorder="true" applyAlignment="true" applyProtection="true">
      <alignment horizontal="center" vertical="center" textRotation="0" wrapText="true" indent="0" shrinkToFit="false"/>
      <protection locked="true" hidden="false"/>
    </xf>
    <xf numFmtId="164" fontId="4" fillId="3" borderId="4" xfId="0" applyFont="true" applyBorder="true" applyAlignment="true" applyProtection="true">
      <alignment horizontal="center" vertical="center" textRotation="0" wrapText="true" indent="0" shrinkToFit="false"/>
      <protection locked="true" hidden="false"/>
    </xf>
    <xf numFmtId="164" fontId="0" fillId="0" borderId="6" xfId="0" applyFont="true" applyBorder="true" applyAlignment="true" applyProtection="true">
      <alignment horizontal="right" vertical="center" textRotation="0" wrapText="false" indent="0" shrinkToFit="false"/>
      <protection locked="true" hidden="false"/>
    </xf>
    <xf numFmtId="164" fontId="0" fillId="0" borderId="7" xfId="0" applyFont="true" applyBorder="true" applyAlignment="true" applyProtection="true">
      <alignment horizontal="right" vertical="center" textRotation="0" wrapText="false" indent="0" shrinkToFit="false"/>
      <protection locked="true" hidden="false"/>
    </xf>
    <xf numFmtId="164" fontId="0" fillId="0" borderId="8" xfId="0" applyFont="true" applyBorder="true" applyAlignment="true" applyProtection="true">
      <alignment horizontal="right"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5" xfId="0" applyFont="false" applyBorder="true" applyAlignment="true" applyProtection="true">
      <alignment horizontal="general" vertical="bottom" textRotation="0" wrapText="false" indent="0" shrinkToFit="false"/>
      <protection locked="true" hidden="false"/>
    </xf>
    <xf numFmtId="164" fontId="0" fillId="0" borderId="10" xfId="0" applyFont="true" applyBorder="true" applyAlignment="true" applyProtection="true">
      <alignment horizontal="right" vertical="center" textRotation="0" wrapText="false" indent="0" shrinkToFit="false"/>
      <protection locked="true" hidden="false"/>
    </xf>
    <xf numFmtId="164" fontId="0" fillId="0" borderId="11" xfId="0" applyFont="true" applyBorder="true" applyAlignment="true" applyProtection="true">
      <alignment horizontal="right" vertical="center" textRotation="0" wrapText="false" indent="0" shrinkToFit="false"/>
      <protection locked="true" hidden="false"/>
    </xf>
    <xf numFmtId="164" fontId="0" fillId="0" borderId="12" xfId="0" applyFont="true" applyBorder="true" applyAlignment="true" applyProtection="true">
      <alignment horizontal="right" vertical="bottom" textRotation="0" wrapText="false" indent="0" shrinkToFit="false"/>
      <protection locked="true" hidden="false"/>
    </xf>
    <xf numFmtId="164" fontId="0" fillId="0" borderId="16" xfId="0" applyFont="true" applyBorder="true" applyAlignment="true" applyProtection="true">
      <alignment horizontal="right" vertical="center" textRotation="0" wrapText="false" indent="0" shrinkToFit="false"/>
      <protection locked="true" hidden="false"/>
    </xf>
    <xf numFmtId="164" fontId="0" fillId="0" borderId="17" xfId="0" applyFont="true" applyBorder="true" applyAlignment="true" applyProtection="true">
      <alignment horizontal="right" vertical="center" textRotation="0" wrapText="false" indent="0" shrinkToFit="false"/>
      <protection locked="true" hidden="false"/>
    </xf>
    <xf numFmtId="164" fontId="0" fillId="0" borderId="18" xfId="0" applyFont="true" applyBorder="true" applyAlignment="true" applyProtection="true">
      <alignment horizontal="right" vertical="bottom" textRotation="0" wrapText="false" indent="0" shrinkToFit="false"/>
      <protection locked="true" hidden="false"/>
    </xf>
    <xf numFmtId="164" fontId="0" fillId="0" borderId="13" xfId="0" applyFont="true" applyBorder="true" applyAlignment="true" applyProtection="true">
      <alignment horizontal="right" vertical="center" textRotation="0" wrapText="false" indent="0" shrinkToFit="false"/>
      <protection locked="true" hidden="false"/>
    </xf>
    <xf numFmtId="164" fontId="0" fillId="0" borderId="14" xfId="0" applyFont="true" applyBorder="true" applyAlignment="true" applyProtection="true">
      <alignment horizontal="right" vertical="center" textRotation="0" wrapText="false" indent="0" shrinkToFit="false"/>
      <protection locked="true" hidden="false"/>
    </xf>
    <xf numFmtId="164" fontId="0" fillId="0" borderId="15" xfId="0" applyFont="true" applyBorder="true" applyAlignment="true" applyProtection="true">
      <alignment horizontal="right" vertical="bottom" textRotation="0" wrapText="false" indent="0" shrinkToFit="false"/>
      <protection locked="true" hidden="false"/>
    </xf>
    <xf numFmtId="164" fontId="7" fillId="0" borderId="20" xfId="0" applyFont="true" applyBorder="true" applyAlignment="true" applyProtection="true">
      <alignment horizontal="left" vertical="center" textRotation="0" wrapText="true" indent="0" shrinkToFit="false"/>
      <protection locked="true" hidden="false"/>
    </xf>
    <xf numFmtId="164" fontId="9" fillId="0"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center" vertical="center" textRotation="0" wrapText="true" indent="0" shrinkToFit="false"/>
      <protection locked="true" hidden="false"/>
    </xf>
    <xf numFmtId="166" fontId="9" fillId="0" borderId="0" xfId="0" applyFont="true" applyBorder="true" applyAlignment="true" applyProtection="true">
      <alignment horizontal="center" vertical="center" textRotation="0" wrapText="false" indent="0" shrinkToFit="false"/>
      <protection locked="true" hidden="false"/>
    </xf>
    <xf numFmtId="166" fontId="10" fillId="0" borderId="0" xfId="0" applyFont="true" applyBorder="true" applyAlignment="true" applyProtection="true">
      <alignment horizontal="center" vertical="center" textRotation="0" wrapText="false" indent="0" shrinkToFit="false"/>
      <protection locked="true" hidden="false"/>
    </xf>
    <xf numFmtId="164" fontId="11" fillId="4" borderId="21" xfId="0" applyFont="true" applyBorder="true" applyAlignment="true" applyProtection="true">
      <alignment horizontal="center" vertical="center" textRotation="0" wrapText="false" indent="0" shrinkToFit="false"/>
      <protection locked="false" hidden="false"/>
    </xf>
    <xf numFmtId="166" fontId="12" fillId="0" borderId="0" xfId="0" applyFont="true" applyBorder="true" applyAlignment="true" applyProtection="true">
      <alignment horizontal="center" vertical="center" textRotation="0" wrapText="false" indent="0" shrinkToFit="false"/>
      <protection locked="true" hidden="false"/>
    </xf>
    <xf numFmtId="166" fontId="11" fillId="0" borderId="0" xfId="0" applyFont="true" applyBorder="true" applyAlignment="true" applyProtection="true">
      <alignment horizontal="center" vertical="center" textRotation="0" wrapText="false" indent="0" shrinkToFit="false"/>
      <protection locked="true" hidden="false"/>
    </xf>
    <xf numFmtId="164" fontId="11" fillId="4" borderId="21" xfId="0" applyFont="true" applyBorder="true" applyAlignment="true" applyProtection="true">
      <alignment horizontal="center" vertical="center" textRotation="0" wrapText="true" indent="0" shrinkToFit="false"/>
      <protection locked="true" hidden="false"/>
    </xf>
    <xf numFmtId="166" fontId="11" fillId="4" borderId="22" xfId="0" applyFont="true" applyBorder="true" applyAlignment="true" applyProtection="true">
      <alignment horizontal="center" vertical="center" textRotation="0" wrapText="true" indent="0" shrinkToFit="false"/>
      <protection locked="true" hidden="false"/>
    </xf>
    <xf numFmtId="166" fontId="11" fillId="4" borderId="23" xfId="0" applyFont="true" applyBorder="true" applyAlignment="true" applyProtection="true">
      <alignment horizontal="center" vertical="center" textRotation="0" wrapText="true" indent="0" shrinkToFit="false"/>
      <protection locked="true" hidden="false"/>
    </xf>
    <xf numFmtId="166" fontId="11" fillId="4" borderId="24" xfId="0" applyFont="true" applyBorder="true" applyAlignment="true" applyProtection="true">
      <alignment horizontal="center" vertical="center" textRotation="0" wrapText="true" indent="0" shrinkToFit="false"/>
      <protection locked="true" hidden="false"/>
    </xf>
    <xf numFmtId="166" fontId="12" fillId="0" borderId="0" xfId="0" applyFont="true" applyBorder="true" applyAlignment="true" applyProtection="true">
      <alignment horizontal="center" vertical="center" textRotation="0" wrapText="true" indent="0" shrinkToFit="false"/>
      <protection locked="true" hidden="false"/>
    </xf>
    <xf numFmtId="166" fontId="11" fillId="0" borderId="0" xfId="0" applyFont="true" applyBorder="true" applyAlignment="true" applyProtection="true">
      <alignment horizontal="center" vertical="center" textRotation="0" wrapText="true" indent="0" shrinkToFit="false"/>
      <protection locked="true" hidden="false"/>
    </xf>
    <xf numFmtId="164" fontId="9" fillId="0" borderId="21" xfId="0" applyFont="true" applyBorder="true" applyAlignment="true" applyProtection="true">
      <alignment horizontal="center" vertical="center" textRotation="0" wrapText="false" indent="0" shrinkToFit="false"/>
      <protection locked="true" hidden="false"/>
    </xf>
    <xf numFmtId="164" fontId="9" fillId="0" borderId="21" xfId="0" applyFont="true" applyBorder="true" applyAlignment="true" applyProtection="true">
      <alignment horizontal="left" vertical="center" textRotation="0" wrapText="false" indent="0" shrinkToFit="false"/>
      <protection locked="true" hidden="false"/>
    </xf>
    <xf numFmtId="166" fontId="10" fillId="0" borderId="0" xfId="0" applyFont="true" applyBorder="true" applyAlignment="true" applyProtection="true">
      <alignment horizontal="left" vertical="center" textRotation="0" wrapText="false" indent="0" shrinkToFit="false"/>
      <protection locked="true" hidden="false"/>
    </xf>
    <xf numFmtId="166" fontId="9" fillId="0" borderId="0" xfId="0" applyFont="true" applyBorder="true" applyAlignment="true" applyProtection="true">
      <alignment horizontal="left" vertical="center" textRotation="0" wrapText="false" indent="0" shrinkToFit="false"/>
      <protection locked="true" hidden="false"/>
    </xf>
    <xf numFmtId="164" fontId="9" fillId="0" borderId="21" xfId="0" applyFont="true" applyBorder="true" applyAlignment="true" applyProtection="true">
      <alignment horizontal="left" vertical="center" textRotation="0" wrapText="true" indent="0" shrinkToFit="false"/>
      <protection locked="true" hidden="false"/>
    </xf>
    <xf numFmtId="166" fontId="9" fillId="3" borderId="25" xfId="0" applyFont="true" applyBorder="true" applyAlignment="true" applyProtection="true">
      <alignment horizontal="center" vertical="center" textRotation="0" wrapText="false" indent="0" shrinkToFit="false"/>
      <protection locked="false" hidden="false"/>
    </xf>
    <xf numFmtId="166" fontId="9" fillId="0" borderId="25" xfId="0" applyFont="true" applyBorder="true" applyAlignment="true" applyProtection="true">
      <alignment horizontal="center" vertical="center" textRotation="0" wrapText="false" indent="0" shrinkToFit="false"/>
      <protection locked="true" hidden="false"/>
    </xf>
    <xf numFmtId="166" fontId="9" fillId="0" borderId="26" xfId="0" applyFont="true" applyBorder="true" applyAlignment="true" applyProtection="true">
      <alignment horizontal="center" vertical="center" textRotation="0" wrapText="false" indent="0" shrinkToFit="false"/>
      <protection locked="true" hidden="false"/>
    </xf>
    <xf numFmtId="166" fontId="9" fillId="0" borderId="27" xfId="0" applyFont="true" applyBorder="true" applyAlignment="true" applyProtection="true">
      <alignment horizontal="center" vertical="center" textRotation="0" wrapText="false" indent="0" shrinkToFit="false"/>
      <protection locked="true" hidden="false"/>
    </xf>
    <xf numFmtId="166" fontId="9" fillId="0" borderId="28" xfId="0" applyFont="true" applyBorder="true" applyAlignment="true" applyProtection="true">
      <alignment horizontal="center" vertical="center" textRotation="0" wrapText="false" indent="0" shrinkToFit="false"/>
      <protection locked="false" hidden="false"/>
    </xf>
    <xf numFmtId="166" fontId="9" fillId="5" borderId="26" xfId="0" applyFont="true" applyBorder="true" applyAlignment="true" applyProtection="true">
      <alignment horizontal="center" vertical="center" textRotation="0" wrapText="false" indent="0" shrinkToFit="false"/>
      <protection locked="true" hidden="false"/>
    </xf>
    <xf numFmtId="166" fontId="9" fillId="0" borderId="29" xfId="0" applyFont="true" applyBorder="true" applyAlignment="true" applyProtection="true">
      <alignment horizontal="center" vertical="center" textRotation="0" wrapText="false" indent="0" shrinkToFit="false"/>
      <protection locked="true" hidden="false"/>
    </xf>
    <xf numFmtId="164" fontId="9" fillId="0" borderId="30" xfId="0" applyFont="true" applyBorder="true" applyAlignment="true" applyProtection="true">
      <alignment horizontal="left" vertical="center" textRotation="0" wrapText="false" indent="0" shrinkToFit="false"/>
      <protection locked="true" hidden="false"/>
    </xf>
    <xf numFmtId="164" fontId="9" fillId="0" borderId="31" xfId="0" applyFont="true" applyBorder="true" applyAlignment="true" applyProtection="true">
      <alignment horizontal="center" vertical="center" textRotation="0" wrapText="false" indent="0" shrinkToFit="false"/>
      <protection locked="true" hidden="false"/>
    </xf>
    <xf numFmtId="164" fontId="9" fillId="0" borderId="32" xfId="0" applyFont="true" applyBorder="true" applyAlignment="true" applyProtection="true">
      <alignment horizontal="center" vertical="center" textRotation="0" wrapText="true" indent="0" shrinkToFit="false"/>
      <protection locked="true" hidden="false"/>
    </xf>
    <xf numFmtId="164" fontId="9" fillId="0" borderId="33" xfId="0" applyFont="true" applyBorder="true" applyAlignment="true" applyProtection="true">
      <alignment horizontal="center" vertical="center" textRotation="0" wrapText="true" indent="0" shrinkToFit="false"/>
      <protection locked="true" hidden="false"/>
    </xf>
    <xf numFmtId="166" fontId="9" fillId="0" borderId="32" xfId="0" applyFont="true" applyBorder="true" applyAlignment="true" applyProtection="true">
      <alignment horizontal="center" vertical="center" textRotation="0" wrapText="false" indent="0" shrinkToFit="false"/>
      <protection locked="true" hidden="false"/>
    </xf>
    <xf numFmtId="166" fontId="9" fillId="0" borderId="34" xfId="0" applyFont="true" applyBorder="true" applyAlignment="true" applyProtection="true">
      <alignment horizontal="center" vertical="center" textRotation="0" wrapText="false" indent="0" shrinkToFit="false"/>
      <protection locked="true" hidden="false"/>
    </xf>
    <xf numFmtId="166" fontId="9" fillId="0" borderId="33" xfId="0" applyFont="true" applyBorder="true" applyAlignment="true" applyProtection="true">
      <alignment horizontal="center" vertical="center" textRotation="0" wrapText="false" indent="0" shrinkToFit="false"/>
      <protection locked="true" hidden="false"/>
    </xf>
    <xf numFmtId="164" fontId="9" fillId="0" borderId="35" xfId="0" applyFont="true" applyBorder="true" applyAlignment="true" applyProtection="true">
      <alignment horizontal="center" vertical="center" textRotation="0" wrapText="false" indent="0" shrinkToFit="false"/>
      <protection locked="true" hidden="false"/>
    </xf>
    <xf numFmtId="164" fontId="9" fillId="0" borderId="26" xfId="0" applyFont="true" applyBorder="true" applyAlignment="true" applyProtection="true">
      <alignment horizontal="center" vertical="center" textRotation="0" wrapText="true" indent="0" shrinkToFit="false"/>
      <protection locked="true" hidden="false"/>
    </xf>
    <xf numFmtId="164" fontId="9" fillId="0" borderId="36" xfId="0" applyFont="true" applyBorder="true" applyAlignment="true" applyProtection="true">
      <alignment horizontal="center" vertical="center" textRotation="0" wrapText="true" indent="0" shrinkToFit="false"/>
      <protection locked="true" hidden="false"/>
    </xf>
    <xf numFmtId="166" fontId="9" fillId="0" borderId="29" xfId="0" applyFont="true" applyBorder="true" applyAlignment="true" applyProtection="true">
      <alignment horizontal="center" vertical="center" textRotation="0" wrapText="true" indent="0" shrinkToFit="false"/>
      <protection locked="true" hidden="false"/>
    </xf>
    <xf numFmtId="166" fontId="9" fillId="6" borderId="26" xfId="0" applyFont="true" applyBorder="true" applyAlignment="true" applyProtection="true">
      <alignment horizontal="center" vertical="center" textRotation="0" wrapText="false" indent="0" shrinkToFit="false"/>
      <protection locked="true" hidden="false"/>
    </xf>
    <xf numFmtId="166" fontId="9" fillId="0" borderId="36" xfId="0" applyFont="true" applyBorder="true" applyAlignment="true" applyProtection="true">
      <alignment horizontal="center" vertical="center" textRotation="0" wrapText="false" indent="0" shrinkToFit="false"/>
      <protection locked="true" hidden="false"/>
    </xf>
    <xf numFmtId="166" fontId="9" fillId="0" borderId="36" xfId="0" applyFont="true" applyBorder="true" applyAlignment="true" applyProtection="true">
      <alignment horizontal="center" vertical="center" textRotation="0" wrapText="true" indent="0" shrinkToFit="false"/>
      <protection locked="true" hidden="false"/>
    </xf>
    <xf numFmtId="164" fontId="9" fillId="0" borderId="37" xfId="0" applyFont="true" applyBorder="true" applyAlignment="true" applyProtection="true">
      <alignment horizontal="center" vertical="center" textRotation="0" wrapText="false" indent="0" shrinkToFit="false"/>
      <protection locked="true" hidden="false"/>
    </xf>
    <xf numFmtId="164" fontId="9" fillId="0" borderId="38" xfId="0" applyFont="true" applyBorder="true" applyAlignment="true" applyProtection="true">
      <alignment horizontal="center" vertical="center" textRotation="0" wrapText="true" indent="0" shrinkToFit="false"/>
      <protection locked="true" hidden="false"/>
    </xf>
    <xf numFmtId="164" fontId="9" fillId="0" borderId="39" xfId="0" applyFont="true" applyBorder="true" applyAlignment="true" applyProtection="true">
      <alignment horizontal="center" vertical="center" textRotation="0" wrapText="true" indent="0" shrinkToFit="false"/>
      <protection locked="true" hidden="false"/>
    </xf>
    <xf numFmtId="166" fontId="9" fillId="0" borderId="40" xfId="0" applyFont="true" applyBorder="true" applyAlignment="true" applyProtection="true">
      <alignment horizontal="center" vertical="center" textRotation="0" wrapText="true" indent="0" shrinkToFit="false"/>
      <protection locked="true" hidden="false"/>
    </xf>
    <xf numFmtId="166" fontId="9" fillId="0" borderId="38" xfId="0" applyFont="true" applyBorder="true" applyAlignment="true" applyProtection="true">
      <alignment horizontal="center" vertical="center" textRotation="0" wrapText="false" indent="0" shrinkToFit="false"/>
      <protection locked="true" hidden="false"/>
    </xf>
    <xf numFmtId="166" fontId="9" fillId="0" borderId="39" xfId="0" applyFont="true" applyBorder="true" applyAlignment="true" applyProtection="true">
      <alignment horizontal="center" vertical="center" textRotation="0" wrapText="false" indent="0" shrinkToFit="false"/>
      <protection locked="true" hidden="false"/>
    </xf>
    <xf numFmtId="166" fontId="9" fillId="0" borderId="40" xfId="0" applyFont="true" applyBorder="true" applyAlignment="true" applyProtection="true">
      <alignment horizontal="center" vertical="center" textRotation="0" wrapText="false" indent="0" shrinkToFit="false"/>
      <protection locked="true" hidden="false"/>
    </xf>
    <xf numFmtId="164" fontId="9" fillId="0" borderId="28" xfId="0" applyFont="true" applyBorder="true" applyAlignment="true" applyProtection="true">
      <alignment horizontal="left" vertical="center" textRotation="0" wrapText="true" indent="0" shrinkToFit="false"/>
      <protection locked="true" hidden="false"/>
    </xf>
    <xf numFmtId="166" fontId="9" fillId="6" borderId="38" xfId="0" applyFont="true" applyBorder="true" applyAlignment="true" applyProtection="true">
      <alignment horizontal="center" vertical="center" textRotation="0" wrapText="false" indent="0" shrinkToFit="false"/>
      <protection locked="true" hidden="false"/>
    </xf>
    <xf numFmtId="166" fontId="9" fillId="7" borderId="25" xfId="0" applyFont="true" applyBorder="true" applyAlignment="true" applyProtection="true">
      <alignment horizontal="center" vertical="center" textRotation="0" wrapText="false" indent="0" shrinkToFit="false"/>
      <protection locked="true" hidden="false"/>
    </xf>
    <xf numFmtId="166" fontId="9" fillId="0" borderId="28" xfId="0" applyFont="true" applyBorder="true" applyAlignment="true" applyProtection="true">
      <alignment horizontal="center" vertical="center" textRotation="0" wrapText="false" indent="0" shrinkToFit="false"/>
      <protection locked="true" hidden="false"/>
    </xf>
    <xf numFmtId="166" fontId="9" fillId="5" borderId="25" xfId="0" applyFont="true" applyBorder="true" applyAlignment="true" applyProtection="true">
      <alignment horizontal="center" vertical="center" textRotation="0" wrapText="false" indent="0" shrinkToFit="false"/>
      <protection locked="true" hidden="false"/>
    </xf>
    <xf numFmtId="164" fontId="9" fillId="0" borderId="28" xfId="0" applyFont="true" applyBorder="true" applyAlignment="true" applyProtection="true">
      <alignment horizontal="left" vertical="center" textRotation="0" wrapText="false" indent="0" shrinkToFit="false"/>
      <protection locked="true" hidden="false"/>
    </xf>
    <xf numFmtId="166" fontId="9" fillId="3" borderId="26" xfId="0" applyFont="true" applyBorder="true" applyAlignment="true" applyProtection="true">
      <alignment horizontal="center" vertical="center" textRotation="0" wrapText="false" indent="0" shrinkToFit="false"/>
      <protection locked="false" hidden="false"/>
    </xf>
    <xf numFmtId="166" fontId="9" fillId="0" borderId="29" xfId="0" applyFont="true" applyBorder="true" applyAlignment="true" applyProtection="true">
      <alignment horizontal="center" vertical="center" textRotation="0" wrapText="false" indent="0" shrinkToFit="false"/>
      <protection locked="false" hidden="false"/>
    </xf>
    <xf numFmtId="166" fontId="9" fillId="0" borderId="39" xfId="0" applyFont="true" applyBorder="true" applyAlignment="true" applyProtection="true">
      <alignment horizontal="center" vertical="center" textRotation="0" wrapText="true" indent="0" shrinkToFit="false"/>
      <protection locked="true" hidden="false"/>
    </xf>
    <xf numFmtId="164" fontId="9" fillId="0" borderId="34" xfId="0" applyFont="true" applyBorder="true" applyAlignment="true" applyProtection="true">
      <alignment horizontal="center" vertical="center" textRotation="0" wrapText="true" indent="0" shrinkToFit="false"/>
      <protection locked="true" hidden="false"/>
    </xf>
    <xf numFmtId="166" fontId="9" fillId="8" borderId="26" xfId="0" applyFont="true" applyBorder="true" applyAlignment="true" applyProtection="true">
      <alignment horizontal="center" vertical="center" textRotation="0" wrapText="false" indent="0" shrinkToFit="false"/>
      <protection locked="true" hidden="false"/>
    </xf>
    <xf numFmtId="166" fontId="9" fillId="9" borderId="25" xfId="0" applyFont="true" applyBorder="true" applyAlignment="true" applyProtection="true">
      <alignment horizontal="center" vertical="center" textRotation="0" wrapText="false" indent="0" shrinkToFit="false"/>
      <protection locked="true" hidden="false"/>
    </xf>
    <xf numFmtId="164" fontId="9" fillId="0" borderId="31" xfId="0" applyFont="true" applyBorder="true" applyAlignment="true" applyProtection="true">
      <alignment horizontal="left" vertical="center" textRotation="0" wrapText="true" indent="0" shrinkToFit="false"/>
      <protection locked="true" hidden="false"/>
    </xf>
    <xf numFmtId="166" fontId="9" fillId="3" borderId="32" xfId="0" applyFont="true" applyBorder="true" applyAlignment="true" applyProtection="true">
      <alignment horizontal="center" vertical="center" textRotation="0" wrapText="false" indent="0" shrinkToFit="false"/>
      <protection locked="false" hidden="false"/>
    </xf>
    <xf numFmtId="166" fontId="9" fillId="0" borderId="33" xfId="0" applyFont="true" applyBorder="true" applyAlignment="true" applyProtection="true">
      <alignment horizontal="center" vertical="center" textRotation="0" wrapText="false" indent="0" shrinkToFit="false"/>
      <protection locked="false" hidden="false"/>
    </xf>
    <xf numFmtId="164" fontId="9" fillId="0" borderId="37" xfId="0" applyFont="true" applyBorder="true" applyAlignment="true" applyProtection="true">
      <alignment horizontal="left" vertical="center" textRotation="0" wrapText="true" indent="0" shrinkToFit="false"/>
      <protection locked="true" hidden="false"/>
    </xf>
    <xf numFmtId="166" fontId="9" fillId="3" borderId="38" xfId="0" applyFont="true" applyBorder="true" applyAlignment="true" applyProtection="true">
      <alignment horizontal="center" vertical="center" textRotation="0" wrapText="false" indent="0" shrinkToFit="false"/>
      <protection locked="false" hidden="false"/>
    </xf>
    <xf numFmtId="166" fontId="9" fillId="0" borderId="40" xfId="0" applyFont="true" applyBorder="true" applyAlignment="true" applyProtection="true">
      <alignment horizontal="center" vertical="center" textRotation="0" wrapText="false" indent="0" shrinkToFit="false"/>
      <protection locked="false" hidden="false"/>
    </xf>
    <xf numFmtId="166" fontId="9" fillId="10" borderId="32" xfId="0" applyFont="true" applyBorder="true" applyAlignment="true" applyProtection="true">
      <alignment horizontal="center" vertical="center" textRotation="0" wrapText="false" indent="0" shrinkToFit="false"/>
      <protection locked="true" hidden="false"/>
    </xf>
    <xf numFmtId="166" fontId="9" fillId="10" borderId="25" xfId="0" applyFont="true" applyBorder="true" applyAlignment="true" applyProtection="true">
      <alignment horizontal="center" vertical="center" textRotation="0" wrapText="false" indent="0" shrinkToFit="false"/>
      <protection locked="true" hidden="false"/>
    </xf>
    <xf numFmtId="166" fontId="9" fillId="5" borderId="32" xfId="0" applyFont="true" applyBorder="true" applyAlignment="true" applyProtection="true">
      <alignment horizontal="center" vertical="center" textRotation="0" wrapText="false" indent="0" shrinkToFit="false"/>
      <protection locked="true" hidden="false"/>
    </xf>
    <xf numFmtId="166" fontId="9" fillId="0" borderId="0" xfId="0" applyFont="true" applyBorder="true" applyAlignment="true" applyProtection="true">
      <alignment horizontal="left" vertical="center" textRotation="0" wrapText="true" indent="0" shrinkToFit="false"/>
      <protection locked="true" hidden="false"/>
    </xf>
    <xf numFmtId="166" fontId="9" fillId="3" borderId="29" xfId="0" applyFont="true" applyBorder="true" applyAlignment="true" applyProtection="true">
      <alignment horizontal="center" vertical="center" textRotation="0" wrapText="false" indent="0" shrinkToFit="false"/>
      <protection locked="false" hidden="false"/>
    </xf>
    <xf numFmtId="164" fontId="9" fillId="0" borderId="41" xfId="0" applyFont="true" applyBorder="true" applyAlignment="true" applyProtection="true">
      <alignment horizontal="center" vertical="center" textRotation="0" wrapText="false" indent="0" shrinkToFit="false"/>
      <protection locked="true" hidden="false"/>
    </xf>
    <xf numFmtId="166" fontId="9" fillId="11" borderId="26" xfId="0" applyFont="true" applyBorder="true" applyAlignment="true" applyProtection="true">
      <alignment horizontal="center" vertical="center" textRotation="0" wrapText="false" indent="0" shrinkToFit="false"/>
      <protection locked="true" hidden="false"/>
    </xf>
    <xf numFmtId="166" fontId="9" fillId="11" borderId="38" xfId="0" applyFont="true" applyBorder="true" applyAlignment="true" applyProtection="true">
      <alignment horizontal="center" vertical="center" textRotation="0" wrapText="false" indent="0" shrinkToFit="false"/>
      <protection locked="true" hidden="false"/>
    </xf>
    <xf numFmtId="164" fontId="9" fillId="0" borderId="42" xfId="0" applyFont="true" applyBorder="true" applyAlignment="true" applyProtection="true">
      <alignment horizontal="center" vertical="center" textRotation="0" wrapText="false" indent="0" shrinkToFit="false"/>
      <protection locked="true" hidden="false"/>
    </xf>
    <xf numFmtId="164" fontId="11" fillId="4" borderId="21" xfId="0" applyFont="true" applyBorder="true" applyAlignment="true" applyProtection="true">
      <alignment horizontal="center" vertical="top" textRotation="0" wrapText="true" indent="0" shrinkToFit="false"/>
      <protection locked="true" hidden="false"/>
    </xf>
    <xf numFmtId="166" fontId="11" fillId="0" borderId="0" xfId="0" applyFont="true" applyBorder="true" applyAlignment="true" applyProtection="true">
      <alignment horizontal="center" vertical="top" textRotation="0" wrapText="true" indent="0" shrinkToFit="false"/>
      <protection locked="true" hidden="false"/>
    </xf>
    <xf numFmtId="166" fontId="9" fillId="0" borderId="0" xfId="0" applyFont="true" applyBorder="true" applyAlignment="true" applyProtection="true">
      <alignment horizontal="center" vertical="center" textRotation="0" wrapText="tru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6" fontId="11" fillId="4" borderId="21" xfId="0" applyFont="true" applyBorder="true" applyAlignment="true" applyProtection="true">
      <alignment horizontal="center" vertical="center" textRotation="0" wrapText="true" indent="0" shrinkToFit="false"/>
      <protection locked="true" hidden="false"/>
    </xf>
    <xf numFmtId="164" fontId="11" fillId="4" borderId="22" xfId="0" applyFont="true" applyBorder="true" applyAlignment="true" applyProtection="true">
      <alignment horizontal="center" vertical="center" textRotation="0" wrapText="true" indent="0" shrinkToFit="false"/>
      <protection locked="true" hidden="false"/>
    </xf>
    <xf numFmtId="164" fontId="11" fillId="4" borderId="23" xfId="0" applyFont="true" applyBorder="true" applyAlignment="true" applyProtection="true">
      <alignment horizontal="center" vertical="center" textRotation="0" wrapText="true" indent="0" shrinkToFit="false"/>
      <protection locked="true" hidden="false"/>
    </xf>
    <xf numFmtId="164" fontId="9" fillId="0" borderId="25" xfId="0" applyFont="true" applyBorder="true" applyAlignment="true" applyProtection="true">
      <alignment horizontal="center" vertical="center" textRotation="0" wrapText="false" indent="0" shrinkToFit="false"/>
      <protection locked="true" hidden="false"/>
    </xf>
    <xf numFmtId="166" fontId="9" fillId="3" borderId="21" xfId="0" applyFont="true" applyBorder="true" applyAlignment="true" applyProtection="true">
      <alignment horizontal="center" vertical="center" textRotation="0" wrapText="false" indent="0" shrinkToFit="false"/>
      <protection locked="false" hidden="false"/>
    </xf>
    <xf numFmtId="166" fontId="9" fillId="0" borderId="21" xfId="0" applyFont="true" applyBorder="true" applyAlignment="true" applyProtection="true">
      <alignment horizontal="center" vertical="center" textRotation="0" wrapText="false" indent="0" shrinkToFit="false"/>
      <protection locked="true" hidden="false"/>
    </xf>
    <xf numFmtId="167" fontId="9" fillId="0" borderId="27" xfId="0" applyFont="true" applyBorder="true" applyAlignment="true" applyProtection="true">
      <alignment horizontal="center" vertical="center" textRotation="0" wrapText="false" indent="0" shrinkToFit="false"/>
      <protection locked="true" hidden="false"/>
    </xf>
    <xf numFmtId="168" fontId="9" fillId="5" borderId="27" xfId="0" applyFont="true" applyBorder="true" applyAlignment="true" applyProtection="true">
      <alignment horizontal="center" vertical="center" textRotation="0" wrapText="false" indent="0" shrinkToFit="false"/>
      <protection locked="true" hidden="false"/>
    </xf>
    <xf numFmtId="164" fontId="9" fillId="0" borderId="26" xfId="0" applyFont="true" applyBorder="true" applyAlignment="true" applyProtection="true">
      <alignment horizontal="center" vertical="center" textRotation="0" wrapText="false" indent="0" shrinkToFit="false"/>
      <protection locked="true" hidden="false"/>
    </xf>
    <xf numFmtId="166" fontId="9" fillId="0" borderId="21" xfId="0" applyFont="true" applyBorder="true" applyAlignment="true" applyProtection="true">
      <alignment horizontal="center" vertical="center" textRotation="0" wrapText="true" indent="0" shrinkToFit="false"/>
      <protection locked="true" hidden="false"/>
    </xf>
    <xf numFmtId="168" fontId="9" fillId="0" borderId="36" xfId="0" applyFont="true" applyBorder="true" applyAlignment="true" applyProtection="true">
      <alignment horizontal="center" vertical="center" textRotation="0" wrapText="false" indent="0" shrinkToFit="false"/>
      <protection locked="true" hidden="false"/>
    </xf>
    <xf numFmtId="164" fontId="9" fillId="0" borderId="25" xfId="0" applyFont="true" applyBorder="true" applyAlignment="true" applyProtection="true">
      <alignment horizontal="left" vertical="center" textRotation="0" wrapText="true" indent="0" shrinkToFit="false"/>
      <protection locked="true" hidden="false"/>
    </xf>
    <xf numFmtId="166" fontId="9" fillId="3" borderId="25" xfId="0" applyFont="true" applyBorder="true" applyAlignment="true" applyProtection="true">
      <alignment horizontal="center" vertical="center" textRotation="0" wrapText="true" indent="0" shrinkToFit="false"/>
      <protection locked="false" hidden="false"/>
    </xf>
    <xf numFmtId="166" fontId="9" fillId="0" borderId="25" xfId="0" applyFont="true" applyBorder="true" applyAlignment="true" applyProtection="true">
      <alignment horizontal="center" vertical="center" textRotation="0" wrapText="true" indent="0" shrinkToFit="false"/>
      <protection locked="true" hidden="false"/>
    </xf>
    <xf numFmtId="164" fontId="9" fillId="0" borderId="38" xfId="0" applyFont="true" applyBorder="true" applyAlignment="true" applyProtection="true">
      <alignment horizontal="left" vertical="center" textRotation="0" wrapText="true" indent="0" shrinkToFit="false"/>
      <protection locked="true" hidden="false"/>
    </xf>
    <xf numFmtId="166" fontId="9" fillId="3" borderId="38" xfId="0" applyFont="true" applyBorder="true" applyAlignment="true" applyProtection="true">
      <alignment horizontal="center" vertical="center" textRotation="0" wrapText="true" indent="0" shrinkToFit="false"/>
      <protection locked="false" hidden="false"/>
    </xf>
    <xf numFmtId="166" fontId="9" fillId="0" borderId="38" xfId="0" applyFont="true" applyBorder="true" applyAlignment="true" applyProtection="true">
      <alignment horizontal="center" vertical="center" textRotation="0" wrapText="true" indent="0" shrinkToFit="false"/>
      <protection locked="true" hidden="false"/>
    </xf>
    <xf numFmtId="164" fontId="9" fillId="0" borderId="26" xfId="0" applyFont="true" applyBorder="true" applyAlignment="true" applyProtection="true">
      <alignment horizontal="left" vertical="center" textRotation="0" wrapText="true" indent="0" shrinkToFit="false"/>
      <protection locked="true" hidden="false"/>
    </xf>
    <xf numFmtId="166" fontId="9" fillId="3" borderId="26" xfId="0" applyFont="true" applyBorder="true" applyAlignment="true" applyProtection="true">
      <alignment horizontal="center" vertical="center" textRotation="0" wrapText="true" indent="0" shrinkToFit="false"/>
      <protection locked="false" hidden="false"/>
    </xf>
    <xf numFmtId="166" fontId="9" fillId="0" borderId="26" xfId="0" applyFont="true" applyBorder="true" applyAlignment="true" applyProtection="true">
      <alignment horizontal="center" vertical="center" textRotation="0" wrapText="true" indent="0" shrinkToFit="false"/>
      <protection locked="true" hidden="false"/>
    </xf>
    <xf numFmtId="166" fontId="9" fillId="3" borderId="21" xfId="0" applyFont="true" applyBorder="true" applyAlignment="true" applyProtection="true">
      <alignment horizontal="center" vertical="center" textRotation="0" wrapText="true" indent="0" shrinkToFit="false"/>
      <protection locked="false" hidden="false"/>
    </xf>
    <xf numFmtId="166" fontId="9" fillId="0" borderId="33" xfId="0" applyFont="true" applyBorder="true" applyAlignment="true" applyProtection="true">
      <alignment horizontal="center" vertical="center" textRotation="0" wrapText="true" indent="0" shrinkToFit="false"/>
      <protection locked="true" hidden="false"/>
    </xf>
    <xf numFmtId="166" fontId="9" fillId="6" borderId="29" xfId="0" applyFont="true" applyBorder="true" applyAlignment="true" applyProtection="true">
      <alignment horizontal="center" vertical="center" textRotation="0" wrapText="true" indent="0" shrinkToFit="false"/>
      <protection locked="true" hidden="false"/>
    </xf>
    <xf numFmtId="168" fontId="9" fillId="5" borderId="43" xfId="0" applyFont="true" applyBorder="true" applyAlignment="true" applyProtection="true">
      <alignment horizontal="center" vertical="center" textRotation="0" wrapText="false" indent="0" shrinkToFit="false"/>
      <protection locked="true" hidden="false"/>
    </xf>
    <xf numFmtId="166" fontId="9" fillId="6" borderId="40" xfId="0" applyFont="true" applyBorder="true" applyAlignment="true" applyProtection="true">
      <alignment horizontal="center" vertical="center" textRotation="0" wrapText="true" indent="0" shrinkToFit="false"/>
      <protection locked="true" hidden="false"/>
    </xf>
    <xf numFmtId="168" fontId="9" fillId="5" borderId="39" xfId="0" applyFont="true" applyBorder="true" applyAlignment="true" applyProtection="true">
      <alignment horizontal="center" vertical="center" textRotation="0" wrapText="false" indent="0" shrinkToFit="false"/>
      <protection locked="true" hidden="false"/>
    </xf>
    <xf numFmtId="166" fontId="9" fillId="8" borderId="29" xfId="0" applyFont="true" applyBorder="true" applyAlignment="true" applyProtection="true">
      <alignment horizontal="center" vertical="center" textRotation="0" wrapText="true" indent="0" shrinkToFit="false"/>
      <protection locked="false" hidden="false"/>
    </xf>
    <xf numFmtId="168" fontId="9" fillId="5" borderId="36"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left" vertical="center" textRotation="0" wrapText="true" indent="0" shrinkToFit="false"/>
      <protection locked="true" hidden="false"/>
    </xf>
    <xf numFmtId="166" fontId="0" fillId="0" borderId="0" xfId="0" applyFont="false" applyBorder="false" applyAlignment="true" applyProtection="true">
      <alignment horizontal="center" vertical="center" textRotation="0" wrapText="true" indent="0" shrinkToFit="false"/>
      <protection locked="true" hidden="false"/>
    </xf>
    <xf numFmtId="164" fontId="4" fillId="3" borderId="20" xfId="0" applyFont="true" applyBorder="true" applyAlignment="true" applyProtection="true">
      <alignment horizontal="center" vertical="center" textRotation="0" wrapText="true" indent="0" shrinkToFit="false"/>
      <protection locked="true" hidden="false"/>
    </xf>
    <xf numFmtId="166" fontId="5" fillId="3" borderId="20" xfId="0" applyFont="true" applyBorder="true" applyAlignment="true" applyProtection="true">
      <alignment horizontal="center" vertical="center" textRotation="0" wrapText="true" indent="0" shrinkToFit="false"/>
      <protection locked="true" hidden="false"/>
    </xf>
    <xf numFmtId="166" fontId="6" fillId="3" borderId="20" xfId="0" applyFont="true" applyBorder="true" applyAlignment="true" applyProtection="true">
      <alignment horizontal="center" vertical="center" textRotation="0" wrapText="true" indent="0" shrinkToFit="false"/>
      <protection locked="true" hidden="false"/>
    </xf>
    <xf numFmtId="166" fontId="4" fillId="3" borderId="20" xfId="0" applyFont="true" applyBorder="true" applyAlignment="true" applyProtection="true">
      <alignment horizontal="center" vertical="center" textRotation="0" wrapText="true" indent="0" shrinkToFit="false"/>
      <protection locked="true" hidden="false"/>
    </xf>
    <xf numFmtId="164" fontId="0" fillId="0" borderId="20" xfId="0" applyFont="true" applyBorder="true" applyAlignment="true" applyProtection="true">
      <alignment horizontal="general" vertical="bottom" textRotation="0" wrapText="true" indent="0" shrinkToFit="false"/>
      <protection locked="true" hidden="false"/>
    </xf>
    <xf numFmtId="166" fontId="0" fillId="0" borderId="20" xfId="0" applyFont="false" applyBorder="true" applyAlignment="true" applyProtection="true">
      <alignment horizontal="center" vertical="center" textRotation="0" wrapText="false" indent="0" shrinkToFit="false"/>
      <protection locked="true" hidden="false"/>
    </xf>
    <xf numFmtId="166" fontId="0" fillId="0" borderId="20" xfId="0" applyFont="true" applyBorder="true" applyAlignment="true" applyProtection="true">
      <alignment horizontal="center" vertical="center" textRotation="0" wrapText="true" indent="0" shrinkToFit="false"/>
      <protection locked="true" hidden="false"/>
    </xf>
    <xf numFmtId="164" fontId="14" fillId="12" borderId="20" xfId="0" applyFont="true" applyBorder="true" applyAlignment="true" applyProtection="true">
      <alignment horizontal="left" vertical="center" textRotation="0" wrapText="true" indent="0" shrinkToFit="false"/>
      <protection locked="true" hidden="false"/>
    </xf>
    <xf numFmtId="164" fontId="16" fillId="12" borderId="20" xfId="0" applyFont="true" applyBorder="true" applyAlignment="true" applyProtection="true">
      <alignment horizontal="left" vertical="center" textRotation="0" wrapText="true" indent="0" shrinkToFit="false"/>
      <protection locked="true" hidden="false"/>
    </xf>
    <xf numFmtId="166" fontId="0" fillId="12" borderId="20" xfId="0" applyFont="true" applyBorder="true" applyAlignment="true" applyProtection="true">
      <alignment horizontal="center" vertical="center" textRotation="0" wrapText="false" indent="0" shrinkToFit="false"/>
      <protection locked="true" hidden="false"/>
    </xf>
    <xf numFmtId="164" fontId="17" fillId="6" borderId="20" xfId="0" applyFont="true" applyBorder="true" applyAlignment="true" applyProtection="true">
      <alignment horizontal="general" vertical="bottom" textRotation="0" wrapText="true" indent="0" shrinkToFit="false"/>
      <protection locked="true" hidden="false"/>
    </xf>
    <xf numFmtId="166" fontId="0" fillId="6" borderId="20" xfId="0" applyFont="true" applyBorder="true" applyAlignment="true" applyProtection="true">
      <alignment horizontal="center" vertical="center" textRotation="0" wrapText="false" indent="0" shrinkToFit="false"/>
      <protection locked="true" hidden="false"/>
    </xf>
    <xf numFmtId="164" fontId="7" fillId="6" borderId="20" xfId="0" applyFont="true" applyBorder="true" applyAlignment="true" applyProtection="true">
      <alignment horizontal="left" vertical="bottom" textRotation="0" wrapText="true" indent="0" shrinkToFit="false"/>
      <protection locked="true" hidden="false"/>
    </xf>
    <xf numFmtId="166" fontId="17" fillId="6" borderId="20" xfId="0" applyFont="true" applyBorder="true" applyAlignment="true" applyProtection="true">
      <alignment horizontal="center" vertical="center" textRotation="0" wrapText="false" indent="0" shrinkToFit="false"/>
      <protection locked="true" hidden="false"/>
    </xf>
    <xf numFmtId="164" fontId="8" fillId="6" borderId="20" xfId="0" applyFont="true" applyBorder="true" applyAlignment="true" applyProtection="true">
      <alignment horizontal="left" vertical="center" textRotation="0" wrapText="true" indent="0" shrinkToFit="false"/>
      <protection locked="true" hidden="false"/>
    </xf>
    <xf numFmtId="164" fontId="0" fillId="6" borderId="20" xfId="0" applyFont="true" applyBorder="true" applyAlignment="true" applyProtection="true">
      <alignment horizontal="left" vertical="center" textRotation="0" wrapText="true" indent="0" shrinkToFit="false"/>
      <protection locked="true" hidden="false"/>
    </xf>
    <xf numFmtId="164" fontId="7" fillId="0" borderId="20" xfId="0" applyFont="true" applyBorder="true" applyAlignment="true" applyProtection="true">
      <alignment horizontal="left" vertical="bottom" textRotation="0" wrapText="true" indent="0" shrinkToFit="false"/>
      <protection locked="true" hidden="false"/>
    </xf>
    <xf numFmtId="164" fontId="8" fillId="0" borderId="19" xfId="0" applyFont="true" applyBorder="true" applyAlignment="true" applyProtection="true">
      <alignment horizontal="left" vertical="center" textRotation="0" wrapText="true" indent="0" shrinkToFit="false"/>
      <protection locked="true" hidden="false"/>
    </xf>
    <xf numFmtId="164" fontId="0" fillId="0" borderId="19" xfId="0" applyFont="true" applyBorder="true" applyAlignment="true" applyProtection="true">
      <alignment horizontal="left" vertical="center" textRotation="0" wrapText="true" indent="0" shrinkToFit="false"/>
      <protection locked="true" hidden="false"/>
    </xf>
    <xf numFmtId="164" fontId="18" fillId="0" borderId="19" xfId="0" applyFont="true" applyBorder="true" applyAlignment="true" applyProtection="true">
      <alignment horizontal="left" vertical="center" textRotation="0" wrapText="true" indent="0" shrinkToFit="false"/>
      <protection locked="true" hidden="false"/>
    </xf>
    <xf numFmtId="164" fontId="19" fillId="0" borderId="20" xfId="0" applyFont="true" applyBorder="true" applyAlignment="true" applyProtection="true">
      <alignment horizontal="general" vertical="bottom" textRotation="0" wrapText="true" indent="0" shrinkToFit="false"/>
      <protection locked="true" hidden="false"/>
    </xf>
    <xf numFmtId="166" fontId="19" fillId="0" borderId="20" xfId="0" applyFont="true" applyBorder="true" applyAlignment="true" applyProtection="true">
      <alignment horizontal="center" vertical="center" textRotation="0" wrapText="false" indent="0" shrinkToFit="false"/>
      <protection locked="true" hidden="false"/>
    </xf>
    <xf numFmtId="166" fontId="19" fillId="0" borderId="0" xfId="0" applyFont="true" applyBorder="false" applyAlignment="true" applyProtection="true">
      <alignment horizontal="center" vertical="center" textRotation="0" wrapText="false" indent="0" shrinkToFit="false"/>
      <protection locked="true" hidden="false"/>
    </xf>
    <xf numFmtId="166" fontId="19" fillId="0" borderId="44" xfId="0" applyFont="true" applyBorder="true" applyAlignment="true" applyProtection="true">
      <alignment horizontal="center" vertical="center" textRotation="0" wrapText="false" indent="0" shrinkToFit="false"/>
      <protection locked="true" hidden="false"/>
    </xf>
    <xf numFmtId="164" fontId="19" fillId="0" borderId="45" xfId="0" applyFont="true" applyBorder="true" applyAlignment="true" applyProtection="true">
      <alignment horizontal="general" vertical="bottom" textRotation="0" wrapText="true" indent="0" shrinkToFit="false"/>
      <protection locked="true" hidden="false"/>
    </xf>
    <xf numFmtId="166" fontId="19" fillId="0" borderId="5"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9" fillId="0" borderId="46" xfId="0" applyFont="true" applyBorder="true" applyAlignment="true" applyProtection="true">
      <alignment horizontal="general" vertical="bottom" textRotation="0" wrapText="true" indent="0" shrinkToFit="false"/>
      <protection locked="true" hidden="false"/>
    </xf>
    <xf numFmtId="166" fontId="19" fillId="0" borderId="47" xfId="0" applyFont="true" applyBorder="true" applyAlignment="true" applyProtection="true">
      <alignment horizontal="center" vertical="center" textRotation="0" wrapText="false" indent="0" shrinkToFit="false"/>
      <protection locked="true" hidden="false"/>
    </xf>
    <xf numFmtId="166" fontId="19" fillId="0" borderId="48" xfId="0" applyFont="true" applyBorder="true" applyAlignment="true" applyProtection="true">
      <alignment horizontal="center" vertical="center" textRotation="0" wrapText="false" indent="0" shrinkToFit="false"/>
      <protection locked="true" hidden="false"/>
    </xf>
    <xf numFmtId="166" fontId="19" fillId="0" borderId="49" xfId="0" applyFont="true" applyBorder="true" applyAlignment="true" applyProtection="true">
      <alignment horizontal="center" vertical="center" textRotation="0" wrapText="false" indent="0" shrinkToFit="false"/>
      <protection locked="true" hidden="false"/>
    </xf>
    <xf numFmtId="166" fontId="5" fillId="3" borderId="3" xfId="0" applyFont="true" applyBorder="true" applyAlignment="true" applyProtection="true">
      <alignment horizontal="center" vertical="center" textRotation="0" wrapText="false" indent="0" shrinkToFit="false"/>
      <protection locked="true" hidden="false"/>
    </xf>
    <xf numFmtId="166" fontId="4" fillId="3" borderId="3" xfId="0" applyFont="true" applyBorder="true" applyAlignment="true" applyProtection="true">
      <alignment horizontal="center" vertical="center" textRotation="0" wrapText="true" indent="0" shrinkToFit="false"/>
      <protection locked="true" hidden="false"/>
    </xf>
    <xf numFmtId="166" fontId="0" fillId="0" borderId="6" xfId="0" applyFont="true" applyBorder="true" applyAlignment="true" applyProtection="true">
      <alignment horizontal="center" vertical="center" textRotation="0" wrapText="false" indent="0" shrinkToFit="false"/>
      <protection locked="true" hidden="false"/>
    </xf>
    <xf numFmtId="166" fontId="0" fillId="0" borderId="7" xfId="0" applyFont="true" applyBorder="true" applyAlignment="true" applyProtection="true">
      <alignment horizontal="center" vertical="center" textRotation="0" wrapText="false" indent="0" shrinkToFit="false"/>
      <protection locked="true" hidden="false"/>
    </xf>
    <xf numFmtId="166" fontId="0" fillId="0" borderId="8" xfId="0" applyFont="true" applyBorder="true" applyAlignment="true" applyProtection="true">
      <alignment horizontal="center" vertical="center" textRotation="0" wrapText="false" indent="0" shrinkToFit="false"/>
      <protection locked="true" hidden="false"/>
    </xf>
    <xf numFmtId="166" fontId="0" fillId="0" borderId="0" xfId="0" applyFont="false" applyBorder="false" applyAlignment="true" applyProtection="true">
      <alignment horizontal="center" vertical="center" textRotation="0" wrapText="false" indent="0" shrinkToFit="false"/>
      <protection locked="true" hidden="false"/>
    </xf>
    <xf numFmtId="166" fontId="0" fillId="0" borderId="5" xfId="0" applyFont="false" applyBorder="true" applyAlignment="true" applyProtection="true">
      <alignment horizontal="center" vertical="center" textRotation="0" wrapText="false" indent="0" shrinkToFit="false"/>
      <protection locked="true" hidden="false"/>
    </xf>
    <xf numFmtId="166" fontId="0" fillId="0" borderId="10" xfId="0" applyFont="true" applyBorder="true" applyAlignment="true" applyProtection="true">
      <alignment horizontal="center" vertical="center" textRotation="0" wrapText="false" indent="0" shrinkToFit="false"/>
      <protection locked="true" hidden="false"/>
    </xf>
    <xf numFmtId="166" fontId="0" fillId="0" borderId="11" xfId="0" applyFont="true" applyBorder="true" applyAlignment="true" applyProtection="true">
      <alignment horizontal="center" vertical="center" textRotation="0" wrapText="false" indent="0" shrinkToFit="false"/>
      <protection locked="true" hidden="false"/>
    </xf>
    <xf numFmtId="166" fontId="0" fillId="0" borderId="12" xfId="0" applyFont="true" applyBorder="true" applyAlignment="true" applyProtection="true">
      <alignment horizontal="center" vertical="center" textRotation="0" wrapText="false" indent="0" shrinkToFit="false"/>
      <protection locked="true" hidden="false"/>
    </xf>
    <xf numFmtId="166" fontId="0" fillId="0" borderId="16" xfId="0" applyFont="true" applyBorder="true" applyAlignment="true" applyProtection="true">
      <alignment horizontal="center" vertical="center" textRotation="0" wrapText="false" indent="0" shrinkToFit="false"/>
      <protection locked="true" hidden="false"/>
    </xf>
    <xf numFmtId="166" fontId="0" fillId="0" borderId="17" xfId="0" applyFont="true" applyBorder="true" applyAlignment="true" applyProtection="true">
      <alignment horizontal="center" vertical="center" textRotation="0" wrapText="false" indent="0" shrinkToFit="false"/>
      <protection locked="true" hidden="false"/>
    </xf>
    <xf numFmtId="166" fontId="0" fillId="0" borderId="18" xfId="0" applyFont="true" applyBorder="true" applyAlignment="true" applyProtection="true">
      <alignment horizontal="center" vertical="center" textRotation="0" wrapText="false" indent="0" shrinkToFit="false"/>
      <protection locked="true" hidden="false"/>
    </xf>
    <xf numFmtId="166" fontId="0" fillId="0" borderId="13" xfId="0" applyFont="true" applyBorder="true" applyAlignment="true" applyProtection="true">
      <alignment horizontal="center" vertical="center" textRotation="0" wrapText="false" indent="0" shrinkToFit="false"/>
      <protection locked="true" hidden="false"/>
    </xf>
    <xf numFmtId="166" fontId="0" fillId="0" borderId="14" xfId="0" applyFont="true" applyBorder="true" applyAlignment="true" applyProtection="true">
      <alignment horizontal="center" vertical="center" textRotation="0" wrapText="false" indent="0" shrinkToFit="false"/>
      <protection locked="true" hidden="false"/>
    </xf>
    <xf numFmtId="166" fontId="0" fillId="0" borderId="15" xfId="0" applyFont="true" applyBorder="true" applyAlignment="true" applyProtection="true">
      <alignment horizontal="center" vertical="center" textRotation="0" wrapText="false" indent="0" shrinkToFit="false"/>
      <protection locked="true" hidden="false"/>
    </xf>
    <xf numFmtId="166" fontId="20" fillId="4" borderId="24" xfId="0" applyFont="true" applyBorder="true" applyAlignment="true" applyProtection="true">
      <alignment horizontal="center" vertical="center" textRotation="0" wrapText="true" indent="0" shrinkToFit="false"/>
      <protection locked="true" hidden="false"/>
    </xf>
    <xf numFmtId="164" fontId="21" fillId="4" borderId="21" xfId="0" applyFont="true" applyBorder="true" applyAlignment="true" applyProtection="true">
      <alignment horizontal="center" vertical="center" textRotation="0" wrapText="true" indent="0" shrinkToFit="false"/>
      <protection locked="true" hidden="false"/>
    </xf>
    <xf numFmtId="166" fontId="20" fillId="4" borderId="22" xfId="0" applyFont="true" applyBorder="true" applyAlignment="true" applyProtection="true">
      <alignment horizontal="center" vertical="center" textRotation="0" wrapText="true" indent="0" shrinkToFit="false"/>
      <protection locked="true" hidden="false"/>
    </xf>
    <xf numFmtId="166" fontId="20" fillId="4" borderId="23"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22" fillId="0" borderId="21" xfId="0" applyFont="true" applyBorder="true" applyAlignment="true" applyProtection="true">
      <alignment horizontal="center" vertical="center" textRotation="0" wrapText="false" indent="0" shrinkToFit="false"/>
      <protection locked="true" hidden="false"/>
    </xf>
    <xf numFmtId="164" fontId="22" fillId="0" borderId="21" xfId="0" applyFont="true" applyBorder="true" applyAlignment="true" applyProtection="true">
      <alignment horizontal="left" vertical="center" textRotation="0" wrapText="false" indent="0" shrinkToFit="false"/>
      <protection locked="true" hidden="false"/>
    </xf>
    <xf numFmtId="166" fontId="22" fillId="0" borderId="0" xfId="0" applyFont="true" applyBorder="true" applyAlignment="true" applyProtection="true">
      <alignment horizontal="left" vertical="center" textRotation="0" wrapText="false" indent="0" shrinkToFit="false"/>
      <protection locked="true" hidden="false"/>
    </xf>
    <xf numFmtId="164" fontId="23" fillId="0" borderId="0" xfId="0" applyFont="true" applyBorder="false" applyAlignment="true" applyProtection="true">
      <alignment horizontal="general" vertical="bottom" textRotation="0" wrapText="false" indent="0" shrinkToFit="false"/>
      <protection locked="true" hidden="false"/>
    </xf>
    <xf numFmtId="166" fontId="22" fillId="5" borderId="26" xfId="0" applyFont="true" applyBorder="true" applyAlignment="true" applyProtection="true">
      <alignment horizontal="center" vertical="center" textRotation="0" wrapText="false" indent="0" shrinkToFit="false"/>
      <protection locked="true" hidden="false"/>
    </xf>
    <xf numFmtId="164" fontId="22" fillId="0" borderId="21" xfId="0" applyFont="true" applyBorder="true" applyAlignment="true" applyProtection="true">
      <alignment horizontal="left" vertical="center" textRotation="0" wrapText="true" indent="0" shrinkToFit="false"/>
      <protection locked="true" hidden="false"/>
    </xf>
    <xf numFmtId="166" fontId="22" fillId="7" borderId="25" xfId="0" applyFont="true" applyBorder="true" applyAlignment="true" applyProtection="true">
      <alignment horizontal="center" vertical="center" textRotation="0" wrapText="false" indent="0" shrinkToFit="false"/>
      <protection locked="false" hidden="false"/>
    </xf>
    <xf numFmtId="166" fontId="22" fillId="0" borderId="25" xfId="0" applyFont="true" applyBorder="true" applyAlignment="true" applyProtection="true">
      <alignment horizontal="center" vertical="center" textRotation="0" wrapText="false" indent="0" shrinkToFit="false"/>
      <protection locked="true" hidden="false"/>
    </xf>
    <xf numFmtId="166" fontId="22" fillId="0" borderId="26" xfId="0" applyFont="true" applyBorder="true" applyAlignment="true" applyProtection="true">
      <alignment horizontal="center" vertical="center" textRotation="0" wrapText="false" indent="0" shrinkToFit="false"/>
      <protection locked="true" hidden="false"/>
    </xf>
    <xf numFmtId="166" fontId="22" fillId="0" borderId="27" xfId="0" applyFont="true" applyBorder="true" applyAlignment="true" applyProtection="true">
      <alignment horizontal="center" vertical="center" textRotation="0" wrapText="false" indent="0" shrinkToFit="false"/>
      <protection locked="true" hidden="false"/>
    </xf>
    <xf numFmtId="166" fontId="22" fillId="0" borderId="28" xfId="0" applyFont="true" applyBorder="true" applyAlignment="true" applyProtection="true">
      <alignment horizontal="center" vertical="center" textRotation="0" wrapText="false" indent="0" shrinkToFit="false"/>
      <protection locked="false" hidden="false"/>
    </xf>
    <xf numFmtId="166" fontId="22" fillId="0" borderId="29" xfId="0" applyFont="true" applyBorder="true" applyAlignment="true" applyProtection="true">
      <alignment horizontal="center" vertical="center" textRotation="0" wrapText="false" indent="0" shrinkToFit="false"/>
      <protection locked="true" hidden="false"/>
    </xf>
    <xf numFmtId="166" fontId="22" fillId="0" borderId="0" xfId="0" applyFont="true" applyBorder="true" applyAlignment="true" applyProtection="true">
      <alignment horizontal="center" vertical="center" textRotation="0" wrapText="false" indent="0" shrinkToFit="false"/>
      <protection locked="true" hidden="false"/>
    </xf>
    <xf numFmtId="166" fontId="22" fillId="0" borderId="32" xfId="0" applyFont="true" applyBorder="true" applyAlignment="true" applyProtection="true">
      <alignment horizontal="center" vertical="center" textRotation="0" wrapText="false" indent="0" shrinkToFit="false"/>
      <protection locked="true" hidden="false"/>
    </xf>
    <xf numFmtId="164" fontId="22" fillId="0" borderId="32" xfId="0" applyFont="true" applyBorder="true" applyAlignment="true" applyProtection="true">
      <alignment horizontal="center" vertical="center" textRotation="0" wrapText="true" indent="0" shrinkToFit="false"/>
      <protection locked="true" hidden="false"/>
    </xf>
    <xf numFmtId="164" fontId="22" fillId="0" borderId="33" xfId="0" applyFont="true" applyBorder="true" applyAlignment="true" applyProtection="true">
      <alignment horizontal="center" vertical="center" textRotation="0" wrapText="true" indent="0" shrinkToFit="false"/>
      <protection locked="true" hidden="false"/>
    </xf>
    <xf numFmtId="166" fontId="22" fillId="0" borderId="34" xfId="0" applyFont="true" applyBorder="true" applyAlignment="true" applyProtection="true">
      <alignment horizontal="center" vertical="center" textRotation="0" wrapText="false" indent="0" shrinkToFit="false"/>
      <protection locked="true" hidden="false"/>
    </xf>
    <xf numFmtId="166" fontId="22" fillId="0" borderId="33" xfId="0" applyFont="true" applyBorder="true" applyAlignment="true" applyProtection="true">
      <alignment horizontal="center" vertical="center" textRotation="0" wrapText="false" indent="0" shrinkToFit="false"/>
      <protection locked="true" hidden="false"/>
    </xf>
    <xf numFmtId="164" fontId="22" fillId="0" borderId="26" xfId="0" applyFont="true" applyBorder="true" applyAlignment="true" applyProtection="true">
      <alignment horizontal="center" vertical="center" textRotation="0" wrapText="true" indent="0" shrinkToFit="false"/>
      <protection locked="true" hidden="false"/>
    </xf>
    <xf numFmtId="164" fontId="22" fillId="0" borderId="36" xfId="0" applyFont="true" applyBorder="true" applyAlignment="true" applyProtection="true">
      <alignment horizontal="center" vertical="center" textRotation="0" wrapText="true" indent="0" shrinkToFit="false"/>
      <protection locked="true" hidden="false"/>
    </xf>
    <xf numFmtId="166" fontId="22" fillId="0" borderId="29" xfId="0" applyFont="true" applyBorder="true" applyAlignment="true" applyProtection="true">
      <alignment horizontal="center" vertical="center" textRotation="0" wrapText="true" indent="0" shrinkToFit="false"/>
      <protection locked="true" hidden="false"/>
    </xf>
    <xf numFmtId="166" fontId="22" fillId="6" borderId="26" xfId="0" applyFont="true" applyBorder="true" applyAlignment="true" applyProtection="true">
      <alignment horizontal="center" vertical="center" textRotation="0" wrapText="false" indent="0" shrinkToFit="false"/>
      <protection locked="true" hidden="false"/>
    </xf>
    <xf numFmtId="166" fontId="22" fillId="0" borderId="36" xfId="0" applyFont="true" applyBorder="true" applyAlignment="true" applyProtection="true">
      <alignment horizontal="center" vertical="center" textRotation="0" wrapText="false" indent="0" shrinkToFit="false"/>
      <protection locked="true" hidden="false"/>
    </xf>
    <xf numFmtId="166" fontId="22" fillId="0" borderId="36" xfId="0" applyFont="true" applyBorder="true" applyAlignment="true" applyProtection="true">
      <alignment horizontal="center" vertical="center" textRotation="0" wrapText="true" indent="0" shrinkToFit="false"/>
      <protection locked="true" hidden="false"/>
    </xf>
    <xf numFmtId="164" fontId="22" fillId="0" borderId="38" xfId="0" applyFont="true" applyBorder="true" applyAlignment="true" applyProtection="true">
      <alignment horizontal="center" vertical="center" textRotation="0" wrapText="true" indent="0" shrinkToFit="false"/>
      <protection locked="true" hidden="false"/>
    </xf>
    <xf numFmtId="164" fontId="22" fillId="0" borderId="39" xfId="0" applyFont="true" applyBorder="true" applyAlignment="true" applyProtection="true">
      <alignment horizontal="center" vertical="center" textRotation="0" wrapText="true" indent="0" shrinkToFit="false"/>
      <protection locked="true" hidden="false"/>
    </xf>
    <xf numFmtId="166" fontId="22" fillId="0" borderId="40" xfId="0" applyFont="true" applyBorder="true" applyAlignment="true" applyProtection="true">
      <alignment horizontal="center" vertical="center" textRotation="0" wrapText="true" indent="0" shrinkToFit="false"/>
      <protection locked="true" hidden="false"/>
    </xf>
    <xf numFmtId="166" fontId="22" fillId="11" borderId="26" xfId="0" applyFont="true" applyBorder="true" applyAlignment="true" applyProtection="true">
      <alignment horizontal="center" vertical="center" textRotation="0" wrapText="false" indent="0" shrinkToFit="false"/>
      <protection locked="true" hidden="false"/>
    </xf>
    <xf numFmtId="166" fontId="22" fillId="5" borderId="25" xfId="0" applyFont="true" applyBorder="true" applyAlignment="true" applyProtection="true">
      <alignment horizontal="center" vertical="center" textRotation="0" wrapText="false" indent="0" shrinkToFit="false"/>
      <protection locked="true" hidden="false"/>
    </xf>
    <xf numFmtId="166" fontId="22" fillId="7" borderId="25" xfId="0" applyFont="true" applyBorder="true" applyAlignment="true" applyProtection="true">
      <alignment horizontal="center" vertical="center" textRotation="0" wrapText="false" indent="0" shrinkToFit="false"/>
      <protection locked="true" hidden="false"/>
    </xf>
    <xf numFmtId="166" fontId="22" fillId="0" borderId="28" xfId="0" applyFont="true" applyBorder="true" applyAlignment="true" applyProtection="true">
      <alignment horizontal="center" vertical="center" textRotation="0" wrapText="false" indent="0" shrinkToFit="false"/>
      <protection locked="true" hidden="false"/>
    </xf>
    <xf numFmtId="166" fontId="22" fillId="3" borderId="26" xfId="0" applyFont="true" applyBorder="true" applyAlignment="true" applyProtection="true">
      <alignment horizontal="center" vertical="center" textRotation="0" wrapText="false" indent="0" shrinkToFit="false"/>
      <protection locked="false" hidden="false"/>
    </xf>
    <xf numFmtId="166" fontId="22" fillId="0" borderId="29" xfId="0" applyFont="true" applyBorder="true" applyAlignment="true" applyProtection="true">
      <alignment horizontal="center" vertical="center" textRotation="0" wrapText="false" indent="0" shrinkToFit="false"/>
      <protection locked="false" hidden="false"/>
    </xf>
    <xf numFmtId="166" fontId="22" fillId="0" borderId="39" xfId="0" applyFont="true" applyBorder="true" applyAlignment="true" applyProtection="true">
      <alignment horizontal="center" vertical="center" textRotation="0" wrapText="true" indent="0" shrinkToFit="false"/>
      <protection locked="true" hidden="false"/>
    </xf>
    <xf numFmtId="166" fontId="22" fillId="0" borderId="38" xfId="0" applyFont="true" applyBorder="true" applyAlignment="true" applyProtection="true">
      <alignment horizontal="center" vertical="center" textRotation="0" wrapText="false" indent="0" shrinkToFit="false"/>
      <protection locked="true" hidden="false"/>
    </xf>
    <xf numFmtId="166" fontId="22" fillId="0" borderId="39" xfId="0" applyFont="true" applyBorder="true" applyAlignment="true" applyProtection="true">
      <alignment horizontal="center" vertical="center" textRotation="0" wrapText="false" indent="0" shrinkToFit="false"/>
      <protection locked="true" hidden="false"/>
    </xf>
    <xf numFmtId="166" fontId="22" fillId="0" borderId="40" xfId="0" applyFont="true" applyBorder="true" applyAlignment="true" applyProtection="true">
      <alignment horizontal="center" vertical="center" textRotation="0" wrapText="false" indent="0" shrinkToFit="false"/>
      <protection locked="true" hidden="false"/>
    </xf>
    <xf numFmtId="164" fontId="24" fillId="0" borderId="21" xfId="0" applyFont="true" applyBorder="true" applyAlignment="true" applyProtection="true">
      <alignment horizontal="left" vertical="center" textRotation="0" wrapText="true" indent="0" shrinkToFit="false"/>
      <protection locked="true" hidden="false"/>
    </xf>
    <xf numFmtId="164" fontId="22" fillId="0" borderId="34" xfId="0" applyFont="true" applyBorder="true" applyAlignment="true" applyProtection="true">
      <alignment horizontal="center" vertical="center" textRotation="0" wrapText="true" indent="0" shrinkToFit="false"/>
      <protection locked="true" hidden="false"/>
    </xf>
    <xf numFmtId="166" fontId="22" fillId="8" borderId="26" xfId="0" applyFont="true" applyBorder="true" applyAlignment="true" applyProtection="true">
      <alignment horizontal="center" vertical="center" textRotation="0" wrapText="false" indent="0" shrinkToFit="false"/>
      <protection locked="true" hidden="false"/>
    </xf>
    <xf numFmtId="166" fontId="22" fillId="3" borderId="25" xfId="0" applyFont="true" applyBorder="true" applyAlignment="true" applyProtection="true">
      <alignment horizontal="center" vertical="center" textRotation="0" wrapText="false" indent="0" shrinkToFit="false"/>
      <protection locked="false" hidden="false"/>
    </xf>
    <xf numFmtId="166" fontId="22" fillId="9" borderId="25" xfId="0" applyFont="true" applyBorder="true" applyAlignment="true" applyProtection="true">
      <alignment horizontal="center" vertical="center" textRotation="0" wrapText="false" indent="0" shrinkToFit="false"/>
      <protection locked="true" hidden="false"/>
    </xf>
    <xf numFmtId="164" fontId="22" fillId="0" borderId="31" xfId="0" applyFont="true" applyBorder="true" applyAlignment="true" applyProtection="true">
      <alignment horizontal="left" vertical="center" textRotation="0" wrapText="true" indent="0" shrinkToFit="false"/>
      <protection locked="true" hidden="false"/>
    </xf>
    <xf numFmtId="166" fontId="22" fillId="3" borderId="32" xfId="0" applyFont="true" applyBorder="true" applyAlignment="true" applyProtection="true">
      <alignment horizontal="center" vertical="center" textRotation="0" wrapText="false" indent="0" shrinkToFit="false"/>
      <protection locked="false" hidden="false"/>
    </xf>
    <xf numFmtId="164" fontId="22" fillId="0" borderId="37" xfId="0" applyFont="true" applyBorder="true" applyAlignment="true" applyProtection="true">
      <alignment horizontal="left" vertical="center" textRotation="0" wrapText="true" indent="0" shrinkToFit="false"/>
      <protection locked="true" hidden="false"/>
    </xf>
    <xf numFmtId="166" fontId="22" fillId="3" borderId="38" xfId="0" applyFont="true" applyBorder="true" applyAlignment="true" applyProtection="true">
      <alignment horizontal="center" vertical="center" textRotation="0" wrapText="false" indent="0" shrinkToFit="false"/>
      <protection locked="false" hidden="false"/>
    </xf>
    <xf numFmtId="166" fontId="22" fillId="10" borderId="32" xfId="0" applyFont="true" applyBorder="true" applyAlignment="true" applyProtection="true">
      <alignment horizontal="center" vertical="center" textRotation="0" wrapText="false" indent="0" shrinkToFit="false"/>
      <protection locked="true" hidden="false"/>
    </xf>
    <xf numFmtId="166" fontId="22" fillId="5" borderId="38" xfId="0" applyFont="true" applyBorder="true" applyAlignment="true" applyProtection="true">
      <alignment horizontal="center" vertical="center" textRotation="0" wrapText="false" indent="0" shrinkToFit="false"/>
      <protection locked="true" hidden="false"/>
    </xf>
    <xf numFmtId="166" fontId="22" fillId="5" borderId="32" xfId="0" applyFont="true" applyBorder="true" applyAlignment="true" applyProtection="true">
      <alignment horizontal="center" vertical="center" textRotation="0" wrapText="false" indent="0" shrinkToFit="false"/>
      <protection locked="true" hidden="false"/>
    </xf>
    <xf numFmtId="166" fontId="22" fillId="10" borderId="25" xfId="0" applyFont="true" applyBorder="true" applyAlignment="true" applyProtection="true">
      <alignment horizontal="center" vertical="center" textRotation="0" wrapText="false" indent="0" shrinkToFit="false"/>
      <protection locked="true" hidden="false"/>
    </xf>
    <xf numFmtId="166" fontId="22" fillId="0" borderId="0" xfId="0" applyFont="true" applyBorder="true" applyAlignment="true" applyProtection="true">
      <alignment horizontal="left" vertical="center" textRotation="0" wrapText="true" indent="0" shrinkToFit="false"/>
      <protection locked="true" hidden="false"/>
    </xf>
    <xf numFmtId="166" fontId="22" fillId="3" borderId="29" xfId="0" applyFont="true" applyBorder="true" applyAlignment="true" applyProtection="true">
      <alignment horizontal="center" vertical="center" textRotation="0" wrapText="false" indent="0" shrinkToFit="false"/>
      <protection locked="false" hidden="false"/>
    </xf>
    <xf numFmtId="166" fontId="22" fillId="5" borderId="50" xfId="0" applyFont="true" applyBorder="true" applyAlignment="true" applyProtection="true">
      <alignment horizontal="center" vertical="center" textRotation="0" wrapText="false" indent="0" shrinkToFit="false"/>
      <protection locked="true" hidden="false"/>
    </xf>
    <xf numFmtId="164" fontId="22" fillId="0" borderId="50" xfId="0" applyFont="true" applyBorder="true" applyAlignment="true" applyProtection="true">
      <alignment horizontal="center" vertical="center" textRotation="0" wrapText="true" indent="0" shrinkToFit="false"/>
      <protection locked="true" hidden="false"/>
    </xf>
    <xf numFmtId="166" fontId="22" fillId="0" borderId="43" xfId="0" applyFont="true" applyBorder="true" applyAlignment="true" applyProtection="true">
      <alignment horizontal="center" vertical="center" textRotation="0" wrapText="true" indent="0" shrinkToFit="false"/>
      <protection locked="true" hidden="false"/>
    </xf>
    <xf numFmtId="164" fontId="22" fillId="0" borderId="43" xfId="0" applyFont="true" applyBorder="true" applyAlignment="true" applyProtection="true">
      <alignment horizontal="center" vertical="center" textRotation="0" wrapText="true" indent="0" shrinkToFit="false"/>
      <protection locked="true" hidden="false"/>
    </xf>
    <xf numFmtId="166" fontId="22" fillId="0" borderId="51" xfId="0" applyFont="true" applyBorder="true" applyAlignment="true" applyProtection="true">
      <alignment horizontal="center" vertical="center" textRotation="0" wrapText="true" indent="0" shrinkToFit="false"/>
      <protection locked="true" hidden="false"/>
    </xf>
    <xf numFmtId="166" fontId="22" fillId="3" borderId="51" xfId="0" applyFont="true" applyBorder="true" applyAlignment="true" applyProtection="true">
      <alignment horizontal="center" vertical="center" textRotation="0" wrapText="false" indent="0" shrinkToFit="false"/>
      <protection locked="false" hidden="false"/>
    </xf>
    <xf numFmtId="166" fontId="22" fillId="0" borderId="51" xfId="0" applyFont="true" applyBorder="true" applyAlignment="true" applyProtection="true">
      <alignment horizontal="center" vertical="center" textRotation="0" wrapText="false" indent="0" shrinkToFit="false"/>
      <protection locked="true" hidden="false"/>
    </xf>
    <xf numFmtId="166" fontId="22" fillId="0" borderId="50" xfId="0" applyFont="true" applyBorder="true" applyAlignment="true" applyProtection="true">
      <alignment horizontal="center" vertical="center" textRotation="0" wrapText="false" indent="0" shrinkToFit="false"/>
      <protection locked="true" hidden="false"/>
    </xf>
    <xf numFmtId="166" fontId="22" fillId="0" borderId="43" xfId="0" applyFont="true" applyBorder="true" applyAlignment="true" applyProtection="true">
      <alignment horizontal="center" vertical="center" textRotation="0" wrapText="false" indent="0" shrinkToFit="false"/>
      <protection locked="true" hidden="false"/>
    </xf>
    <xf numFmtId="164" fontId="22" fillId="0" borderId="26" xfId="0" applyFont="true" applyBorder="true" applyAlignment="true" applyProtection="true">
      <alignment horizontal="left" vertical="center" textRotation="0" wrapText="true" indent="0" shrinkToFit="false"/>
      <protection locked="true" hidden="false"/>
    </xf>
    <xf numFmtId="166" fontId="22" fillId="13" borderId="26" xfId="0" applyFont="true" applyBorder="true" applyAlignment="true" applyProtection="true">
      <alignment horizontal="center" vertical="center" textRotation="0" wrapText="false" indent="0" shrinkToFit="false"/>
      <protection locked="true" hidden="false"/>
    </xf>
    <xf numFmtId="166" fontId="22" fillId="13" borderId="38" xfId="0" applyFont="true" applyBorder="true" applyAlignment="true" applyProtection="true">
      <alignment horizontal="center" vertical="center" textRotation="0" wrapText="false" indent="0" shrinkToFit="false"/>
      <protection locked="true" hidden="false"/>
    </xf>
    <xf numFmtId="164" fontId="22" fillId="0" borderId="21" xfId="0" applyFont="true" applyBorder="true" applyAlignment="true" applyProtection="true">
      <alignment horizontal="center" vertical="center" textRotation="0" wrapText="true" indent="0" shrinkToFit="false"/>
      <protection locked="true" hidden="false"/>
    </xf>
    <xf numFmtId="166" fontId="25" fillId="0" borderId="0" xfId="0" applyFont="true" applyBorder="true" applyAlignment="true" applyProtection="true">
      <alignment horizontal="center" vertical="top" textRotation="0" wrapText="true" indent="0" shrinkToFit="false"/>
      <protection locked="true" hidden="false"/>
    </xf>
    <xf numFmtId="164" fontId="23" fillId="5" borderId="21" xfId="0" applyFont="true" applyBorder="true" applyAlignment="true" applyProtection="true">
      <alignment horizontal="center" vertical="center" textRotation="0" wrapText="true" indent="0" shrinkToFit="false"/>
      <protection locked="true" hidden="false"/>
    </xf>
    <xf numFmtId="164" fontId="23" fillId="0" borderId="21" xfId="0" applyFont="true" applyBorder="true" applyAlignment="true" applyProtection="true">
      <alignment horizontal="left" vertical="center" textRotation="0" wrapText="true" indent="0" shrinkToFit="false"/>
      <protection locked="true" hidden="false"/>
    </xf>
    <xf numFmtId="164" fontId="23" fillId="0" borderId="21" xfId="0" applyFont="true" applyBorder="true" applyAlignment="true" applyProtection="true">
      <alignment horizontal="center" vertical="center" textRotation="0" wrapText="true" indent="0" shrinkToFit="false"/>
      <protection locked="true" hidden="false"/>
    </xf>
    <xf numFmtId="164" fontId="22" fillId="5" borderId="26" xfId="0" applyFont="true" applyBorder="true" applyAlignment="true" applyProtection="true">
      <alignment horizontal="center" vertical="center" textRotation="0" wrapText="true" indent="0" shrinkToFit="false"/>
      <protection locked="true" hidden="false"/>
    </xf>
    <xf numFmtId="164" fontId="25" fillId="4" borderId="21"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true" applyAlignment="true" applyProtection="true">
      <alignment horizontal="center" vertical="center" textRotation="0" wrapText="true" indent="0" shrinkToFit="false"/>
      <protection locked="true" hidden="false"/>
    </xf>
    <xf numFmtId="166" fontId="22" fillId="0" borderId="0" xfId="0" applyFont="true" applyBorder="true" applyAlignment="true" applyProtection="true">
      <alignment horizontal="center" vertical="center" textRotation="0" wrapText="true" indent="0" shrinkToFit="false"/>
      <protection locked="true" hidden="false"/>
    </xf>
    <xf numFmtId="164" fontId="25" fillId="0" borderId="0" xfId="0" applyFont="true" applyBorder="true" applyAlignment="true" applyProtection="true">
      <alignment horizontal="center" vertical="center" textRotation="0" wrapText="false" indent="0" shrinkToFit="false"/>
      <protection locked="true" hidden="false"/>
    </xf>
    <xf numFmtId="166" fontId="25" fillId="0" borderId="0" xfId="0" applyFont="true" applyBorder="true" applyAlignment="true" applyProtection="true">
      <alignment horizontal="center" vertical="center" textRotation="0" wrapText="false" indent="0" shrinkToFit="false"/>
      <protection locked="true" hidden="false"/>
    </xf>
    <xf numFmtId="164" fontId="25" fillId="4" borderId="21" xfId="0" applyFont="true" applyBorder="true" applyAlignment="true" applyProtection="true">
      <alignment horizontal="center" vertical="center" textRotation="0" wrapText="false" indent="0" shrinkToFit="false"/>
      <protection locked="false" hidden="false"/>
    </xf>
    <xf numFmtId="164" fontId="27" fillId="0" borderId="0" xfId="0" applyFont="true" applyBorder="true" applyAlignment="true" applyProtection="true">
      <alignment horizontal="center" vertical="center" textRotation="0" wrapText="false" indent="0" shrinkToFit="false"/>
      <protection locked="true" hidden="false"/>
    </xf>
    <xf numFmtId="164" fontId="20" fillId="4" borderId="21" xfId="0" applyFont="true" applyBorder="true" applyAlignment="true" applyProtection="true">
      <alignment horizontal="center" vertical="center" textRotation="0" wrapText="true" indent="0" shrinkToFit="false"/>
      <protection locked="true" hidden="false"/>
    </xf>
    <xf numFmtId="166" fontId="20" fillId="4" borderId="21" xfId="0" applyFont="true" applyBorder="true" applyAlignment="true" applyProtection="true">
      <alignment horizontal="center" vertical="center" textRotation="0" wrapText="true" indent="0" shrinkToFit="false"/>
      <protection locked="true" hidden="false"/>
    </xf>
    <xf numFmtId="164" fontId="20" fillId="4" borderId="22" xfId="0" applyFont="true" applyBorder="true" applyAlignment="true" applyProtection="true">
      <alignment horizontal="center" vertical="center" textRotation="0" wrapText="true" indent="0" shrinkToFit="false"/>
      <protection locked="true" hidden="false"/>
    </xf>
    <xf numFmtId="166" fontId="20" fillId="4" borderId="20" xfId="0" applyFont="true" applyBorder="true" applyAlignment="true" applyProtection="true">
      <alignment horizontal="center" vertical="center" textRotation="0" wrapText="true" indent="0" shrinkToFit="false"/>
      <protection locked="true" hidden="false"/>
    </xf>
    <xf numFmtId="164" fontId="20" fillId="4" borderId="20" xfId="0" applyFont="true" applyBorder="true" applyAlignment="true" applyProtection="true">
      <alignment horizontal="center" vertical="center" textRotation="0" wrapText="true" indent="0" shrinkToFit="false"/>
      <protection locked="true" hidden="false"/>
    </xf>
    <xf numFmtId="164" fontId="22" fillId="0" borderId="25" xfId="0" applyFont="true" applyBorder="true" applyAlignment="true" applyProtection="true">
      <alignment horizontal="center" vertical="center" textRotation="0" wrapText="false" indent="0" shrinkToFit="false"/>
      <protection locked="true" hidden="false"/>
    </xf>
    <xf numFmtId="166" fontId="22" fillId="3" borderId="21" xfId="0" applyFont="true" applyBorder="true" applyAlignment="true" applyProtection="true">
      <alignment horizontal="center" vertical="center" textRotation="0" wrapText="false" indent="0" shrinkToFit="false"/>
      <protection locked="false" hidden="false"/>
    </xf>
    <xf numFmtId="166" fontId="22" fillId="0" borderId="21" xfId="0" applyFont="true" applyBorder="true" applyAlignment="true" applyProtection="true">
      <alignment horizontal="center" vertical="center" textRotation="0" wrapText="false" indent="0" shrinkToFit="false"/>
      <protection locked="true" hidden="false"/>
    </xf>
    <xf numFmtId="167" fontId="22" fillId="0" borderId="27" xfId="0" applyFont="true" applyBorder="true" applyAlignment="true" applyProtection="true">
      <alignment horizontal="center" vertical="center" textRotation="0" wrapText="false" indent="0" shrinkToFit="false"/>
      <protection locked="true" hidden="false"/>
    </xf>
    <xf numFmtId="168" fontId="22" fillId="5" borderId="27" xfId="0" applyFont="true" applyBorder="true" applyAlignment="true" applyProtection="true">
      <alignment horizontal="center" vertical="center" textRotation="0" wrapText="false" indent="0" shrinkToFit="false"/>
      <protection locked="true" hidden="false"/>
    </xf>
    <xf numFmtId="164" fontId="22" fillId="0" borderId="26" xfId="0" applyFont="true" applyBorder="true" applyAlignment="true" applyProtection="true">
      <alignment horizontal="center" vertical="center" textRotation="0" wrapText="false" indent="0" shrinkToFit="false"/>
      <protection locked="true" hidden="false"/>
    </xf>
    <xf numFmtId="166" fontId="22" fillId="0" borderId="21" xfId="0" applyFont="true" applyBorder="true" applyAlignment="true" applyProtection="true">
      <alignment horizontal="center" vertical="center" textRotation="0" wrapText="true" indent="0" shrinkToFit="false"/>
      <protection locked="true" hidden="false"/>
    </xf>
    <xf numFmtId="164" fontId="22" fillId="0" borderId="25" xfId="0" applyFont="true" applyBorder="true" applyAlignment="true" applyProtection="true">
      <alignment horizontal="left" vertical="center" textRotation="0" wrapText="true" indent="0" shrinkToFit="false"/>
      <protection locked="true" hidden="false"/>
    </xf>
    <xf numFmtId="166" fontId="22" fillId="3" borderId="25" xfId="0" applyFont="true" applyBorder="true" applyAlignment="true" applyProtection="true">
      <alignment horizontal="center" vertical="center" textRotation="0" wrapText="true" indent="0" shrinkToFit="false"/>
      <protection locked="false" hidden="false"/>
    </xf>
    <xf numFmtId="166" fontId="22" fillId="0" borderId="25" xfId="0" applyFont="true" applyBorder="true" applyAlignment="true" applyProtection="true">
      <alignment horizontal="center" vertical="center" textRotation="0" wrapText="true" indent="0" shrinkToFit="false"/>
      <protection locked="true" hidden="false"/>
    </xf>
    <xf numFmtId="164" fontId="22" fillId="0" borderId="37" xfId="0" applyFont="true" applyBorder="true" applyAlignment="true" applyProtection="true">
      <alignment horizontal="center" vertical="center" textRotation="0" wrapText="false" indent="0" shrinkToFit="false"/>
      <protection locked="true" hidden="false"/>
    </xf>
    <xf numFmtId="164" fontId="22" fillId="0" borderId="38" xfId="0" applyFont="true" applyBorder="true" applyAlignment="true" applyProtection="true">
      <alignment horizontal="left" vertical="center" textRotation="0" wrapText="true" indent="0" shrinkToFit="false"/>
      <protection locked="true" hidden="false"/>
    </xf>
    <xf numFmtId="166" fontId="22" fillId="3" borderId="38" xfId="0" applyFont="true" applyBorder="true" applyAlignment="true" applyProtection="true">
      <alignment horizontal="center" vertical="center" textRotation="0" wrapText="true" indent="0" shrinkToFit="false"/>
      <protection locked="false" hidden="false"/>
    </xf>
    <xf numFmtId="166" fontId="22" fillId="0" borderId="38" xfId="0" applyFont="true" applyBorder="true" applyAlignment="true" applyProtection="true">
      <alignment horizontal="center" vertical="center" textRotation="0" wrapText="true" indent="0" shrinkToFit="false"/>
      <protection locked="true" hidden="false"/>
    </xf>
    <xf numFmtId="166" fontId="22" fillId="0" borderId="40" xfId="0" applyFont="true" applyBorder="true" applyAlignment="true" applyProtection="true">
      <alignment horizontal="center" vertical="center" textRotation="0" wrapText="false" indent="0" shrinkToFit="false"/>
      <protection locked="false" hidden="false"/>
    </xf>
    <xf numFmtId="164" fontId="22" fillId="0" borderId="35" xfId="0" applyFont="true" applyBorder="true" applyAlignment="true" applyProtection="true">
      <alignment horizontal="center" vertical="center" textRotation="0" wrapText="false" indent="0" shrinkToFit="false"/>
      <protection locked="true" hidden="false"/>
    </xf>
    <xf numFmtId="166" fontId="22" fillId="3" borderId="26" xfId="0" applyFont="true" applyBorder="true" applyAlignment="true" applyProtection="true">
      <alignment horizontal="center" vertical="center" textRotation="0" wrapText="true" indent="0" shrinkToFit="false"/>
      <protection locked="false" hidden="false"/>
    </xf>
    <xf numFmtId="166" fontId="22" fillId="0" borderId="26" xfId="0" applyFont="true" applyBorder="true" applyAlignment="true" applyProtection="true">
      <alignment horizontal="center" vertical="center" textRotation="0" wrapText="true" indent="0" shrinkToFit="false"/>
      <protection locked="true" hidden="false"/>
    </xf>
    <xf numFmtId="166" fontId="22" fillId="3" borderId="21" xfId="0" applyFont="true" applyBorder="true" applyAlignment="true" applyProtection="true">
      <alignment horizontal="center" vertical="center" textRotation="0" wrapText="true" indent="0" shrinkToFit="false"/>
      <protection locked="false" hidden="false"/>
    </xf>
    <xf numFmtId="164" fontId="22" fillId="0" borderId="31" xfId="0" applyFont="true" applyBorder="true" applyAlignment="true" applyProtection="true">
      <alignment horizontal="center" vertical="center" textRotation="0" wrapText="false" indent="0" shrinkToFit="false"/>
      <protection locked="true" hidden="false"/>
    </xf>
    <xf numFmtId="166" fontId="22" fillId="0" borderId="33" xfId="0" applyFont="true" applyBorder="true" applyAlignment="true" applyProtection="true">
      <alignment horizontal="center" vertical="center" textRotation="0" wrapText="true" indent="0" shrinkToFit="false"/>
      <protection locked="true" hidden="false"/>
    </xf>
    <xf numFmtId="166" fontId="22" fillId="6" borderId="29" xfId="0" applyFont="true" applyBorder="true" applyAlignment="true" applyProtection="true">
      <alignment horizontal="center" vertical="center" textRotation="0" wrapText="true" indent="0" shrinkToFit="false"/>
      <protection locked="true" hidden="false"/>
    </xf>
    <xf numFmtId="166" fontId="22" fillId="8" borderId="29" xfId="0" applyFont="true" applyBorder="true" applyAlignment="true" applyProtection="true">
      <alignment horizontal="center" vertical="center" textRotation="0" wrapText="true" indent="0" shrinkToFit="false"/>
      <protection locked="false" hidden="false"/>
    </xf>
    <xf numFmtId="168" fontId="22" fillId="5" borderId="36" xfId="0" applyFont="true" applyBorder="true" applyAlignment="true" applyProtection="true">
      <alignment horizontal="center" vertical="center" textRotation="0" wrapText="false" indent="0" shrinkToFit="false"/>
      <protection locked="true" hidden="false"/>
    </xf>
    <xf numFmtId="168" fontId="22" fillId="5" borderId="39" xfId="0" applyFont="true" applyBorder="true" applyAlignment="true" applyProtection="true">
      <alignment horizontal="center" vertical="center" textRotation="0" wrapText="false" indent="0" shrinkToFit="false"/>
      <protection locked="true" hidden="false"/>
    </xf>
    <xf numFmtId="164" fontId="25" fillId="4" borderId="21" xfId="0" applyFont="true" applyBorder="true" applyAlignment="true" applyProtection="true">
      <alignment horizontal="center" vertical="top" textRotation="0" wrapText="true" indent="0" shrinkToFit="false"/>
      <protection locked="true" hidden="false"/>
    </xf>
    <xf numFmtId="164" fontId="22" fillId="0" borderId="0" xfId="0" applyFont="true" applyBorder="true" applyAlignment="true" applyProtection="tru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1815"/>
      <rgbColor rgb="FF008000"/>
      <rgbColor rgb="FF000080"/>
      <rgbColor rgb="FF808000"/>
      <rgbColor rgb="FF861141"/>
      <rgbColor rgb="FF008080"/>
      <rgbColor rgb="FFCCCCCC"/>
      <rgbColor rgb="FF808080"/>
      <rgbColor rgb="FF9999FF"/>
      <rgbColor rgb="FF993366"/>
      <rgbColor rgb="FFF2DCDB"/>
      <rgbColor rgb="FFCCFFFF"/>
      <rgbColor rgb="FF611729"/>
      <rgbColor rgb="FFE16173"/>
      <rgbColor rgb="FF2A6099"/>
      <rgbColor rgb="FFDDDDDD"/>
      <rgbColor rgb="FF000080"/>
      <rgbColor rgb="FFFF00FF"/>
      <rgbColor rgb="FFFFFF00"/>
      <rgbColor rgb="FF00FFFF"/>
      <rgbColor rgb="FFBF0041"/>
      <rgbColor rgb="FF800000"/>
      <rgbColor rgb="FF008080"/>
      <rgbColor rgb="FF0000FF"/>
      <rgbColor rgb="FF00CCFF"/>
      <rgbColor rgb="FFCCFFFF"/>
      <rgbColor rgb="FFCCFFCC"/>
      <rgbColor rgb="FFFFFF99"/>
      <rgbColor rgb="FF99CCFF"/>
      <rgbColor rgb="FFFF99CC"/>
      <rgbColor rgb="FFCC99FF"/>
      <rgbColor rgb="FFFFDBB6"/>
      <rgbColor rgb="FF3366FF"/>
      <rgbColor rgb="FF33CCCC"/>
      <rgbColor rgb="FF99CC00"/>
      <rgbColor rgb="FFFFBF00"/>
      <rgbColor rgb="FFFF8000"/>
      <rgbColor rgb="FFFF4000"/>
      <rgbColor rgb="FF666699"/>
      <rgbColor rgb="FF969696"/>
      <rgbColor rgb="FF003366"/>
      <rgbColor rgb="FF339966"/>
      <rgbColor rgb="FF003300"/>
      <rgbColor rgb="FF333300"/>
      <rgbColor rgb="FFC9211E"/>
      <rgbColor rgb="FF993366"/>
      <rgbColor rgb="FF333399"/>
      <rgbColor rgb="FF221E1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3.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4.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54296875" defaultRowHeight="12.8" zeroHeight="true" outlineLevelRow="0" outlineLevelCol="0"/>
  <cols>
    <col collapsed="false" customWidth="true" hidden="false" outlineLevel="0" max="1" min="1" style="1" width="29.18"/>
    <col collapsed="false" customWidth="true" hidden="false" outlineLevel="0" max="2" min="2" style="1" width="43.29"/>
    <col collapsed="false" customWidth="false" hidden="true" outlineLevel="0" max="1024" min="3" style="2" width="11.53"/>
  </cols>
  <sheetData>
    <row r="1" customFormat="false" ht="53.15" hidden="false" customHeight="true" outlineLevel="0" collapsed="false">
      <c r="A1" s="3" t="s">
        <v>0</v>
      </c>
      <c r="B1" s="4" t="n">
        <v>0.05</v>
      </c>
    </row>
    <row r="2" customFormat="false" ht="53.15" hidden="false" customHeight="true" outlineLevel="0" collapsed="false">
      <c r="A2" s="3" t="s">
        <v>1</v>
      </c>
      <c r="B2" s="5" t="s">
        <v>2</v>
      </c>
    </row>
  </sheetData>
  <dataValidations count="2">
    <dataValidation allowBlank="true" errorStyle="stop" operator="equal" showDropDown="false" showErrorMessage="true" showInputMessage="false" sqref="B2" type="list">
      <formula1>"Emolumentos Líquidos,Emolumentos Brutos"</formula1>
      <formula2>0</formula2>
    </dataValidation>
    <dataValidation allowBlank="false" errorStyle="stop" operator="equal" showDropDown="false" showErrorMessage="true" showInputMessage="false" sqref="B1" type="list">
      <mc:AlternateContent xmlns:x12ac="http://schemas.microsoft.com/office/spreadsheetml/2011/1/ac" xmlns:mc="http://schemas.openxmlformats.org/markup-compatibility/2006">
        <mc:Choice Requires="x12ac">
          <x12ac:list>"0,5%",1%,"1,5%",2%,"2,5%",3%,"3,5%",4%,"4,5%",5%</x12ac:list>
        </mc:Choice>
        <mc:Fallback>
          <formula1>"0,5%,1%,1,5%,2%,2,5%,3%,3,5%,4%,4,5%,5%"</formula1>
        </mc:Fallback>
      </mc:AlternateContent>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false"/>
  </sheetPr>
  <dimension ref="A1:D150"/>
  <sheetViews>
    <sheetView showFormulas="false" showGridLines="true" showRowColHeaders="true" showZeros="true" rightToLeft="false" tabSelected="false" showOutlineSymbols="true" defaultGridColor="true" view="normal" topLeftCell="A115" colorId="64" zoomScale="100" zoomScaleNormal="100" zoomScalePageLayoutView="100" workbookViewId="0">
      <selection pane="topLeft" activeCell="C3" activeCellId="0" sqref="C3"/>
    </sheetView>
  </sheetViews>
  <sheetFormatPr defaultColWidth="11.53515625" defaultRowHeight="12.8" zeroHeight="false" outlineLevelRow="0" outlineLevelCol="0"/>
  <cols>
    <col collapsed="false" customWidth="true" hidden="false" outlineLevel="0" max="1" min="1" style="6" width="72.6"/>
    <col collapsed="false" customWidth="true" hidden="false" outlineLevel="0" max="2" min="2" style="7" width="14.12"/>
    <col collapsed="false" customWidth="true" hidden="false" outlineLevel="0" max="3" min="3" style="7" width="17.71"/>
    <col collapsed="false" customWidth="true" hidden="true" outlineLevel="0" max="4" min="4" style="8" width="16.44"/>
    <col collapsed="false" customWidth="false" hidden="true" outlineLevel="0" max="1024" min="5" style="2" width="11.52"/>
  </cols>
  <sheetData>
    <row r="1" customFormat="false" ht="24.4" hidden="false" customHeight="false" outlineLevel="0" collapsed="false">
      <c r="A1" s="9" t="s">
        <v>3</v>
      </c>
      <c r="B1" s="10" t="s">
        <v>4</v>
      </c>
      <c r="C1" s="11" t="s">
        <v>5</v>
      </c>
      <c r="D1" s="12" t="s">
        <v>6</v>
      </c>
    </row>
    <row r="2" customFormat="false" ht="12.8" hidden="false" customHeight="true" outlineLevel="0" collapsed="false">
      <c r="A2" s="13" t="s">
        <v>7</v>
      </c>
      <c r="B2" s="13"/>
      <c r="C2" s="13"/>
      <c r="D2" s="14"/>
    </row>
    <row r="3" customFormat="false" ht="12.85" hidden="false" customHeight="false" outlineLevel="0" collapsed="false">
      <c r="A3" s="15" t="s">
        <v>8</v>
      </c>
      <c r="B3" s="16" t="n">
        <v>26.37</v>
      </c>
      <c r="C3" s="17" t="n">
        <v>8.28</v>
      </c>
      <c r="D3" s="18" t="n">
        <v>34.65</v>
      </c>
    </row>
    <row r="4" customFormat="false" ht="34.8" hidden="false" customHeight="true" outlineLevel="0" collapsed="false">
      <c r="A4" s="19" t="s">
        <v>9</v>
      </c>
      <c r="B4" s="19"/>
      <c r="C4" s="19"/>
      <c r="D4" s="19"/>
    </row>
    <row r="5" customFormat="false" ht="46" hidden="false" customHeight="true" outlineLevel="0" collapsed="false">
      <c r="A5" s="19" t="s">
        <v>10</v>
      </c>
      <c r="B5" s="19"/>
      <c r="C5" s="19"/>
      <c r="D5" s="19"/>
    </row>
    <row r="6" customFormat="false" ht="35.95" hidden="false" customHeight="false" outlineLevel="0" collapsed="false">
      <c r="A6" s="15" t="s">
        <v>11</v>
      </c>
      <c r="B6" s="20" t="s">
        <v>12</v>
      </c>
      <c r="C6" s="21" t="s">
        <v>13</v>
      </c>
      <c r="D6" s="22" t="s">
        <v>14</v>
      </c>
    </row>
    <row r="7" customFormat="false" ht="24.4" hidden="false" customHeight="false" outlineLevel="0" collapsed="false">
      <c r="A7" s="15" t="s">
        <v>15</v>
      </c>
      <c r="B7" s="23" t="n">
        <v>26.37</v>
      </c>
      <c r="C7" s="24" t="n">
        <v>8.28</v>
      </c>
      <c r="D7" s="25" t="n">
        <v>34.65</v>
      </c>
    </row>
    <row r="8" customFormat="false" ht="24.4" hidden="false" customHeight="false" outlineLevel="0" collapsed="false">
      <c r="A8" s="15" t="s">
        <v>16</v>
      </c>
      <c r="B8" s="26" t="s">
        <v>12</v>
      </c>
      <c r="C8" s="27" t="s">
        <v>13</v>
      </c>
      <c r="D8" s="28" t="s">
        <v>14</v>
      </c>
    </row>
    <row r="9" customFormat="false" ht="12.85" hidden="false" customHeight="false" outlineLevel="0" collapsed="false">
      <c r="A9" s="15" t="s">
        <v>17</v>
      </c>
      <c r="B9" s="29"/>
      <c r="C9" s="29"/>
      <c r="D9" s="30"/>
    </row>
    <row r="10" customFormat="false" ht="12.85" hidden="false" customHeight="false" outlineLevel="0" collapsed="false">
      <c r="A10" s="15" t="s">
        <v>18</v>
      </c>
      <c r="B10" s="31" t="n">
        <v>26.43</v>
      </c>
      <c r="C10" s="32" t="n">
        <v>8.21</v>
      </c>
      <c r="D10" s="33" t="n">
        <v>34.64</v>
      </c>
    </row>
    <row r="11" customFormat="false" ht="12.85" hidden="false" customHeight="false" outlineLevel="0" collapsed="false">
      <c r="A11" s="15" t="s">
        <v>19</v>
      </c>
      <c r="B11" s="23" t="n">
        <v>31.71</v>
      </c>
      <c r="C11" s="24" t="n">
        <v>9.88</v>
      </c>
      <c r="D11" s="25" t="n">
        <v>41.59</v>
      </c>
    </row>
    <row r="12" customFormat="false" ht="12.85" hidden="false" customHeight="false" outlineLevel="0" collapsed="false">
      <c r="A12" s="15" t="s">
        <v>20</v>
      </c>
      <c r="B12" s="23" t="n">
        <v>63.48</v>
      </c>
      <c r="C12" s="24" t="n">
        <v>19.77</v>
      </c>
      <c r="D12" s="25" t="n">
        <v>83.25</v>
      </c>
    </row>
    <row r="13" customFormat="false" ht="12.85" hidden="false" customHeight="false" outlineLevel="0" collapsed="false">
      <c r="A13" s="15" t="s">
        <v>21</v>
      </c>
      <c r="B13" s="23" t="n">
        <v>105.82</v>
      </c>
      <c r="C13" s="24" t="n">
        <v>32.93</v>
      </c>
      <c r="D13" s="25" t="n">
        <v>138.75</v>
      </c>
    </row>
    <row r="14" customFormat="false" ht="24.4" hidden="false" customHeight="false" outlineLevel="0" collapsed="false">
      <c r="A14" s="15" t="s">
        <v>22</v>
      </c>
      <c r="B14" s="23" t="n">
        <v>26.37</v>
      </c>
      <c r="C14" s="24" t="n">
        <v>8.28</v>
      </c>
      <c r="D14" s="25" t="n">
        <v>34.65</v>
      </c>
    </row>
    <row r="15" customFormat="false" ht="24.4" hidden="false" customHeight="false" outlineLevel="0" collapsed="false">
      <c r="A15" s="15" t="s">
        <v>23</v>
      </c>
      <c r="B15" s="34" t="n">
        <v>26.37</v>
      </c>
      <c r="C15" s="35" t="n">
        <v>8.28</v>
      </c>
      <c r="D15" s="36" t="n">
        <v>34.65</v>
      </c>
    </row>
    <row r="16" customFormat="false" ht="34.8" hidden="false" customHeight="true" outlineLevel="0" collapsed="false">
      <c r="A16" s="19" t="s">
        <v>24</v>
      </c>
      <c r="B16" s="19"/>
      <c r="C16" s="19"/>
      <c r="D16" s="19"/>
    </row>
    <row r="17" customFormat="false" ht="47.45" hidden="false" customHeight="false" outlineLevel="0" collapsed="false">
      <c r="A17" s="15" t="s">
        <v>25</v>
      </c>
      <c r="B17" s="20" t="s">
        <v>26</v>
      </c>
      <c r="C17" s="21" t="s">
        <v>27</v>
      </c>
      <c r="D17" s="22" t="s">
        <v>28</v>
      </c>
    </row>
    <row r="18" customFormat="false" ht="35.95" hidden="false" customHeight="false" outlineLevel="0" collapsed="false">
      <c r="A18" s="15" t="s">
        <v>29</v>
      </c>
      <c r="B18" s="37" t="s">
        <v>12</v>
      </c>
      <c r="C18" s="38" t="s">
        <v>13</v>
      </c>
      <c r="D18" s="39" t="s">
        <v>14</v>
      </c>
    </row>
    <row r="19" customFormat="false" ht="24.4" hidden="false" customHeight="false" outlineLevel="0" collapsed="false">
      <c r="A19" s="15" t="s">
        <v>30</v>
      </c>
      <c r="B19" s="23" t="n">
        <v>26.37</v>
      </c>
      <c r="C19" s="24" t="n">
        <v>8.28</v>
      </c>
      <c r="D19" s="25" t="n">
        <v>34.65</v>
      </c>
    </row>
    <row r="20" customFormat="false" ht="47.45" hidden="false" customHeight="false" outlineLevel="0" collapsed="false">
      <c r="A20" s="15" t="s">
        <v>31</v>
      </c>
      <c r="B20" s="26" t="s">
        <v>26</v>
      </c>
      <c r="C20" s="27" t="s">
        <v>27</v>
      </c>
      <c r="D20" s="28" t="s">
        <v>28</v>
      </c>
    </row>
    <row r="21" customFormat="false" ht="12.8" hidden="false" customHeight="true" outlineLevel="0" collapsed="false">
      <c r="A21" s="19" t="s">
        <v>32</v>
      </c>
      <c r="B21" s="19"/>
      <c r="C21" s="19"/>
      <c r="D21" s="19"/>
    </row>
    <row r="22" customFormat="false" ht="12.85" hidden="false" customHeight="false" outlineLevel="0" collapsed="false">
      <c r="A22" s="15" t="s">
        <v>33</v>
      </c>
      <c r="B22" s="31" t="n">
        <v>82.37</v>
      </c>
      <c r="C22" s="32" t="n">
        <v>20.58</v>
      </c>
      <c r="D22" s="33" t="n">
        <v>102.95</v>
      </c>
    </row>
    <row r="23" customFormat="false" ht="12.85" hidden="false" customHeight="false" outlineLevel="0" collapsed="false">
      <c r="A23" s="15" t="s">
        <v>34</v>
      </c>
      <c r="B23" s="23" t="n">
        <v>164.77</v>
      </c>
      <c r="C23" s="24" t="n">
        <v>41.18</v>
      </c>
      <c r="D23" s="25" t="n">
        <v>205.95</v>
      </c>
    </row>
    <row r="24" customFormat="false" ht="12.85" hidden="false" customHeight="false" outlineLevel="0" collapsed="false">
      <c r="A24" s="15" t="s">
        <v>35</v>
      </c>
      <c r="B24" s="23" t="n">
        <v>245.61</v>
      </c>
      <c r="C24" s="24" t="n">
        <v>61.41</v>
      </c>
      <c r="D24" s="25" t="n">
        <v>307.02</v>
      </c>
    </row>
    <row r="25" customFormat="false" ht="12.85" hidden="false" customHeight="false" outlineLevel="0" collapsed="false">
      <c r="A25" s="15" t="s">
        <v>36</v>
      </c>
      <c r="B25" s="34" t="n">
        <v>329.67</v>
      </c>
      <c r="C25" s="35" t="n">
        <v>82.42</v>
      </c>
      <c r="D25" s="36" t="n">
        <v>412.09</v>
      </c>
    </row>
    <row r="26" customFormat="false" ht="12.8" hidden="false" customHeight="true" outlineLevel="0" collapsed="false">
      <c r="A26" s="19" t="s">
        <v>37</v>
      </c>
      <c r="B26" s="19"/>
      <c r="C26" s="19"/>
      <c r="D26" s="19"/>
    </row>
    <row r="27" customFormat="false" ht="34.8" hidden="false" customHeight="true" outlineLevel="0" collapsed="false">
      <c r="A27" s="19" t="s">
        <v>38</v>
      </c>
      <c r="B27" s="19"/>
      <c r="C27" s="19"/>
      <c r="D27" s="19"/>
    </row>
    <row r="28" customFormat="false" ht="12.85" hidden="false" customHeight="false" outlineLevel="0" collapsed="false">
      <c r="A28" s="15" t="s">
        <v>39</v>
      </c>
      <c r="B28" s="31" t="n">
        <v>0</v>
      </c>
      <c r="C28" s="32" t="n">
        <v>0</v>
      </c>
      <c r="D28" s="33" t="n">
        <v>0</v>
      </c>
    </row>
    <row r="29" customFormat="false" ht="12.85" hidden="false" customHeight="false" outlineLevel="0" collapsed="false">
      <c r="A29" s="15" t="s">
        <v>40</v>
      </c>
      <c r="B29" s="23" t="n">
        <v>11.6</v>
      </c>
      <c r="C29" s="24" t="n">
        <v>0.58</v>
      </c>
      <c r="D29" s="25" t="n">
        <v>12.18</v>
      </c>
    </row>
    <row r="30" customFormat="false" ht="12.85" hidden="false" customHeight="false" outlineLevel="0" collapsed="false">
      <c r="A30" s="15" t="s">
        <v>41</v>
      </c>
      <c r="B30" s="23" t="n">
        <v>28.99</v>
      </c>
      <c r="C30" s="24" t="n">
        <v>1.45</v>
      </c>
      <c r="D30" s="25" t="n">
        <v>30.44</v>
      </c>
    </row>
    <row r="31" customFormat="false" ht="12.85" hidden="false" customHeight="false" outlineLevel="0" collapsed="false">
      <c r="A31" s="15" t="s">
        <v>42</v>
      </c>
      <c r="B31" s="23" t="n">
        <v>57.97</v>
      </c>
      <c r="C31" s="24" t="n">
        <v>2.9</v>
      </c>
      <c r="D31" s="25" t="n">
        <v>60.87</v>
      </c>
    </row>
    <row r="32" customFormat="false" ht="12.85" hidden="false" customHeight="false" outlineLevel="0" collapsed="false">
      <c r="A32" s="15" t="s">
        <v>43</v>
      </c>
      <c r="B32" s="23" t="n">
        <v>92.76</v>
      </c>
      <c r="C32" s="24" t="n">
        <v>4.63</v>
      </c>
      <c r="D32" s="25" t="n">
        <v>97.39</v>
      </c>
    </row>
    <row r="33" customFormat="false" ht="12.85" hidden="false" customHeight="false" outlineLevel="0" collapsed="false">
      <c r="A33" s="15" t="s">
        <v>44</v>
      </c>
      <c r="B33" s="23" t="n">
        <v>139.14</v>
      </c>
      <c r="C33" s="24" t="n">
        <v>6.96</v>
      </c>
      <c r="D33" s="25" t="n">
        <v>146.1</v>
      </c>
    </row>
    <row r="34" customFormat="false" ht="12.8" hidden="false" customHeight="true" outlineLevel="0" collapsed="false">
      <c r="A34" s="19" t="s">
        <v>45</v>
      </c>
      <c r="B34" s="19"/>
      <c r="C34" s="19"/>
      <c r="D34" s="19"/>
    </row>
    <row r="35" customFormat="false" ht="35.95" hidden="false" customHeight="false" outlineLevel="0" collapsed="false">
      <c r="A35" s="15" t="s">
        <v>46</v>
      </c>
      <c r="B35" s="20" t="n">
        <v>152.08</v>
      </c>
      <c r="C35" s="21" t="n">
        <v>58.61</v>
      </c>
      <c r="D35" s="22" t="s">
        <v>47</v>
      </c>
    </row>
    <row r="36" customFormat="false" ht="35.95" hidden="false" customHeight="false" outlineLevel="0" collapsed="false">
      <c r="A36" s="15" t="s">
        <v>48</v>
      </c>
      <c r="B36" s="31" t="n">
        <v>152.08</v>
      </c>
      <c r="C36" s="32" t="n">
        <v>58.61</v>
      </c>
      <c r="D36" s="39" t="s">
        <v>49</v>
      </c>
    </row>
    <row r="37" customFormat="false" ht="47.45" hidden="false" customHeight="false" outlineLevel="0" collapsed="false">
      <c r="A37" s="15" t="s">
        <v>50</v>
      </c>
      <c r="B37" s="31" t="n">
        <v>152.08</v>
      </c>
      <c r="C37" s="32" t="n">
        <v>58.61</v>
      </c>
      <c r="D37" s="28" t="s">
        <v>47</v>
      </c>
    </row>
    <row r="38" customFormat="false" ht="12.8" hidden="false" customHeight="true" outlineLevel="0" collapsed="false">
      <c r="A38" s="19" t="s">
        <v>51</v>
      </c>
      <c r="B38" s="19"/>
      <c r="C38" s="19"/>
      <c r="D38" s="19"/>
    </row>
    <row r="39" customFormat="false" ht="35.95" hidden="false" customHeight="false" outlineLevel="0" collapsed="false">
      <c r="A39" s="15" t="s">
        <v>52</v>
      </c>
      <c r="B39" s="40" t="n">
        <v>8.17</v>
      </c>
      <c r="C39" s="41" t="n">
        <v>2.54</v>
      </c>
      <c r="D39" s="18" t="s">
        <v>53</v>
      </c>
    </row>
    <row r="40" customFormat="false" ht="12.8" hidden="false" customHeight="true" outlineLevel="0" collapsed="false">
      <c r="A40" s="19" t="s">
        <v>54</v>
      </c>
      <c r="B40" s="19"/>
      <c r="C40" s="19"/>
      <c r="D40" s="19"/>
    </row>
    <row r="41" customFormat="false" ht="47.45" hidden="false" customHeight="false" outlineLevel="0" collapsed="false">
      <c r="A41" s="15" t="s">
        <v>55</v>
      </c>
      <c r="B41" s="40" t="n">
        <v>66.31</v>
      </c>
      <c r="C41" s="41" t="n">
        <v>20.85</v>
      </c>
      <c r="D41" s="18" t="s">
        <v>56</v>
      </c>
    </row>
    <row r="42" customFormat="false" ht="12.8" hidden="false" customHeight="true" outlineLevel="0" collapsed="false">
      <c r="A42" s="19" t="s">
        <v>57</v>
      </c>
      <c r="B42" s="19"/>
      <c r="C42" s="19"/>
      <c r="D42" s="19"/>
    </row>
    <row r="43" customFormat="false" ht="12.8" hidden="false" customHeight="true" outlineLevel="0" collapsed="false">
      <c r="A43" s="19" t="s">
        <v>58</v>
      </c>
      <c r="B43" s="19"/>
      <c r="C43" s="19"/>
      <c r="D43" s="19"/>
    </row>
    <row r="44" customFormat="false" ht="12.85" hidden="false" customHeight="false" outlineLevel="0" collapsed="false">
      <c r="A44" s="15" t="s">
        <v>59</v>
      </c>
      <c r="B44" s="31" t="n">
        <v>24.99</v>
      </c>
      <c r="C44" s="32" t="n">
        <v>7.86</v>
      </c>
      <c r="D44" s="33" t="n">
        <v>32.85</v>
      </c>
    </row>
    <row r="45" customFormat="false" ht="12.85" hidden="false" customHeight="false" outlineLevel="0" collapsed="false">
      <c r="A45" s="15" t="s">
        <v>60</v>
      </c>
      <c r="B45" s="34" t="n">
        <v>5.95</v>
      </c>
      <c r="C45" s="35" t="n">
        <v>1.87</v>
      </c>
      <c r="D45" s="36" t="n">
        <v>7.82</v>
      </c>
    </row>
    <row r="46" customFormat="false" ht="12.85" hidden="false" customHeight="false" outlineLevel="0" collapsed="false">
      <c r="A46" s="15" t="s">
        <v>61</v>
      </c>
      <c r="B46" s="29"/>
      <c r="C46" s="29"/>
      <c r="D46" s="30"/>
    </row>
    <row r="47" customFormat="false" ht="12.85" hidden="false" customHeight="false" outlineLevel="0" collapsed="false">
      <c r="A47" s="15" t="s">
        <v>62</v>
      </c>
      <c r="B47" s="31" t="n">
        <v>24.99</v>
      </c>
      <c r="C47" s="32" t="n">
        <v>7.86</v>
      </c>
      <c r="D47" s="33" t="n">
        <v>32.85</v>
      </c>
    </row>
    <row r="48" customFormat="false" ht="24.4" hidden="false" customHeight="false" outlineLevel="0" collapsed="false">
      <c r="A48" s="15" t="s">
        <v>63</v>
      </c>
      <c r="B48" s="34" t="n">
        <v>11.65</v>
      </c>
      <c r="C48" s="35" t="n">
        <v>3.68</v>
      </c>
      <c r="D48" s="36" t="n">
        <v>15.33</v>
      </c>
    </row>
    <row r="49" customFormat="false" ht="12.8" hidden="false" customHeight="true" outlineLevel="0" collapsed="false">
      <c r="A49" s="19" t="s">
        <v>64</v>
      </c>
      <c r="B49" s="19"/>
      <c r="C49" s="19"/>
      <c r="D49" s="19"/>
    </row>
    <row r="50" customFormat="false" ht="12.85" hidden="false" customHeight="false" outlineLevel="0" collapsed="false">
      <c r="A50" s="15" t="s">
        <v>65</v>
      </c>
      <c r="B50" s="31" t="n">
        <v>24.99</v>
      </c>
      <c r="C50" s="32" t="n">
        <v>7.86</v>
      </c>
      <c r="D50" s="33" t="n">
        <v>32.85</v>
      </c>
    </row>
    <row r="51" customFormat="false" ht="24.4" hidden="false" customHeight="false" outlineLevel="0" collapsed="false">
      <c r="A51" s="15" t="s">
        <v>66</v>
      </c>
      <c r="B51" s="23" t="n">
        <v>4.86</v>
      </c>
      <c r="C51" s="24" t="n">
        <v>1.52</v>
      </c>
      <c r="D51" s="25" t="n">
        <v>6.38</v>
      </c>
    </row>
    <row r="52" customFormat="false" ht="24.4" hidden="false" customHeight="false" outlineLevel="0" collapsed="false">
      <c r="A52" s="15" t="s">
        <v>67</v>
      </c>
      <c r="B52" s="34" t="n">
        <v>24.99</v>
      </c>
      <c r="C52" s="35" t="n">
        <v>7.86</v>
      </c>
      <c r="D52" s="36" t="n">
        <v>32.85</v>
      </c>
    </row>
    <row r="53" customFormat="false" ht="12.8" hidden="false" customHeight="true" outlineLevel="0" collapsed="false">
      <c r="A53" s="19" t="s">
        <v>68</v>
      </c>
      <c r="B53" s="19"/>
      <c r="C53" s="19"/>
      <c r="D53" s="19"/>
    </row>
    <row r="54" customFormat="false" ht="12.85" hidden="false" customHeight="false" outlineLevel="0" collapsed="false">
      <c r="A54" s="15" t="s">
        <v>18</v>
      </c>
      <c r="B54" s="31" t="n">
        <v>152.08</v>
      </c>
      <c r="C54" s="32" t="n">
        <v>58.61</v>
      </c>
      <c r="D54" s="33" t="n">
        <v>210.69</v>
      </c>
    </row>
    <row r="55" customFormat="false" ht="12.85" hidden="false" customHeight="false" outlineLevel="0" collapsed="false">
      <c r="A55" s="15" t="s">
        <v>69</v>
      </c>
      <c r="B55" s="23" t="n">
        <v>248.07</v>
      </c>
      <c r="C55" s="24" t="n">
        <v>95.6</v>
      </c>
      <c r="D55" s="25" t="n">
        <v>343.67</v>
      </c>
    </row>
    <row r="56" customFormat="false" ht="12.85" hidden="false" customHeight="false" outlineLevel="0" collapsed="false">
      <c r="A56" s="15" t="s">
        <v>70</v>
      </c>
      <c r="B56" s="23" t="n">
        <v>359.52</v>
      </c>
      <c r="C56" s="24" t="n">
        <v>138.52</v>
      </c>
      <c r="D56" s="25" t="n">
        <v>498.04</v>
      </c>
    </row>
    <row r="57" customFormat="false" ht="12.85" hidden="false" customHeight="false" outlineLevel="0" collapsed="false">
      <c r="A57" s="15" t="s">
        <v>71</v>
      </c>
      <c r="B57" s="23" t="n">
        <v>497.69</v>
      </c>
      <c r="C57" s="24" t="n">
        <v>191.78</v>
      </c>
      <c r="D57" s="25" t="n">
        <v>689.47</v>
      </c>
    </row>
    <row r="58" customFormat="false" ht="12.85" hidden="false" customHeight="false" outlineLevel="0" collapsed="false">
      <c r="A58" s="15" t="s">
        <v>72</v>
      </c>
      <c r="B58" s="23" t="n">
        <v>663.72</v>
      </c>
      <c r="C58" s="24" t="n">
        <v>255.72</v>
      </c>
      <c r="D58" s="25" t="n">
        <v>919.44</v>
      </c>
    </row>
    <row r="59" customFormat="false" ht="12.85" hidden="false" customHeight="false" outlineLevel="0" collapsed="false">
      <c r="A59" s="15" t="s">
        <v>73</v>
      </c>
      <c r="B59" s="23" t="n">
        <v>857.45</v>
      </c>
      <c r="C59" s="24" t="n">
        <v>330.43</v>
      </c>
      <c r="D59" s="25" t="n">
        <v>1187.88</v>
      </c>
    </row>
    <row r="60" customFormat="false" ht="12.85" hidden="false" customHeight="false" outlineLevel="0" collapsed="false">
      <c r="A60" s="15" t="s">
        <v>74</v>
      </c>
      <c r="B60" s="23" t="n">
        <v>1078.54</v>
      </c>
      <c r="C60" s="24" t="n">
        <v>415.6</v>
      </c>
      <c r="D60" s="25" t="n">
        <v>1494.14</v>
      </c>
    </row>
    <row r="61" customFormat="false" ht="12.85" hidden="false" customHeight="false" outlineLevel="0" collapsed="false">
      <c r="A61" s="15" t="s">
        <v>75</v>
      </c>
      <c r="B61" s="23" t="n">
        <v>1327.66</v>
      </c>
      <c r="C61" s="24" t="n">
        <v>511.56</v>
      </c>
      <c r="D61" s="25" t="n">
        <v>1839.22</v>
      </c>
    </row>
    <row r="62" customFormat="false" ht="12.85" hidden="false" customHeight="false" outlineLevel="0" collapsed="false">
      <c r="A62" s="15" t="s">
        <v>76</v>
      </c>
      <c r="B62" s="23" t="n">
        <v>1604.31</v>
      </c>
      <c r="C62" s="24" t="n">
        <v>618.18</v>
      </c>
      <c r="D62" s="25" t="n">
        <v>2222.49</v>
      </c>
    </row>
    <row r="63" customFormat="false" ht="12.85" hidden="false" customHeight="false" outlineLevel="0" collapsed="false">
      <c r="A63" s="15" t="s">
        <v>77</v>
      </c>
      <c r="B63" s="23" t="n">
        <v>2019.14</v>
      </c>
      <c r="C63" s="24" t="n">
        <v>778</v>
      </c>
      <c r="D63" s="25" t="n">
        <v>2797.14</v>
      </c>
    </row>
    <row r="64" customFormat="false" ht="12.85" hidden="false" customHeight="false" outlineLevel="0" collapsed="false">
      <c r="A64" s="15" t="s">
        <v>78</v>
      </c>
      <c r="B64" s="23" t="n">
        <v>2427.26</v>
      </c>
      <c r="C64" s="24" t="n">
        <v>1127.85</v>
      </c>
      <c r="D64" s="25" t="n">
        <v>3555.11</v>
      </c>
    </row>
    <row r="65" customFormat="false" ht="12.85" hidden="false" customHeight="false" outlineLevel="0" collapsed="false">
      <c r="A65" s="15" t="s">
        <v>79</v>
      </c>
      <c r="B65" s="23" t="n">
        <v>2595.59</v>
      </c>
      <c r="C65" s="24" t="n">
        <v>1206.16</v>
      </c>
      <c r="D65" s="25" t="n">
        <v>3801.75</v>
      </c>
    </row>
    <row r="66" customFormat="false" ht="12.85" hidden="false" customHeight="false" outlineLevel="0" collapsed="false">
      <c r="A66" s="15" t="s">
        <v>80</v>
      </c>
      <c r="B66" s="23" t="n">
        <v>2764.27</v>
      </c>
      <c r="C66" s="24" t="n">
        <v>1284.54</v>
      </c>
      <c r="D66" s="25" t="n">
        <v>4048.81</v>
      </c>
    </row>
    <row r="67" customFormat="false" ht="12.85" hidden="false" customHeight="false" outlineLevel="0" collapsed="false">
      <c r="A67" s="15" t="s">
        <v>81</v>
      </c>
      <c r="B67" s="23" t="n">
        <v>2933.42</v>
      </c>
      <c r="C67" s="24" t="n">
        <v>1625.28</v>
      </c>
      <c r="D67" s="25" t="n">
        <v>4558.7</v>
      </c>
    </row>
    <row r="68" customFormat="false" ht="12.85" hidden="false" customHeight="false" outlineLevel="0" collapsed="false">
      <c r="A68" s="15" t="s">
        <v>82</v>
      </c>
      <c r="B68" s="23" t="n">
        <v>3014.15</v>
      </c>
      <c r="C68" s="24" t="n">
        <v>1670.14</v>
      </c>
      <c r="D68" s="25" t="n">
        <v>4684.29</v>
      </c>
    </row>
    <row r="69" customFormat="false" ht="12.85" hidden="false" customHeight="false" outlineLevel="0" collapsed="false">
      <c r="A69" s="15" t="s">
        <v>83</v>
      </c>
      <c r="B69" s="23" t="n">
        <v>3095.32</v>
      </c>
      <c r="C69" s="24" t="n">
        <v>1715.12</v>
      </c>
      <c r="D69" s="25" t="n">
        <v>4810.44</v>
      </c>
    </row>
    <row r="70" customFormat="false" ht="12.85" hidden="false" customHeight="false" outlineLevel="0" collapsed="false">
      <c r="A70" s="15" t="s">
        <v>84</v>
      </c>
      <c r="B70" s="23" t="n">
        <v>3177</v>
      </c>
      <c r="C70" s="24" t="n">
        <v>2099.19</v>
      </c>
      <c r="D70" s="25" t="n">
        <v>5276.19</v>
      </c>
    </row>
    <row r="71" customFormat="false" ht="12.85" hidden="false" customHeight="false" outlineLevel="0" collapsed="false">
      <c r="A71" s="15" t="s">
        <v>85</v>
      </c>
      <c r="B71" s="23" t="n">
        <v>3351.5</v>
      </c>
      <c r="C71" s="24" t="n">
        <v>2214.68</v>
      </c>
      <c r="D71" s="25" t="n">
        <v>5566.18</v>
      </c>
    </row>
    <row r="72" customFormat="false" ht="12.85" hidden="false" customHeight="false" outlineLevel="0" collapsed="false">
      <c r="A72" s="15" t="s">
        <v>86</v>
      </c>
      <c r="B72" s="23" t="n">
        <v>3526.46</v>
      </c>
      <c r="C72" s="24" t="n">
        <v>2330.29</v>
      </c>
      <c r="D72" s="25" t="n">
        <v>5856.75</v>
      </c>
    </row>
    <row r="73" customFormat="false" ht="12.85" hidden="false" customHeight="false" outlineLevel="0" collapsed="false">
      <c r="A73" s="15" t="s">
        <v>87</v>
      </c>
      <c r="B73" s="23" t="n">
        <v>3702.03</v>
      </c>
      <c r="C73" s="24" t="n">
        <v>2857.48</v>
      </c>
      <c r="D73" s="25" t="n">
        <v>6559.51</v>
      </c>
    </row>
    <row r="74" customFormat="false" ht="12.85" hidden="false" customHeight="false" outlineLevel="0" collapsed="false">
      <c r="A74" s="15" t="s">
        <v>88</v>
      </c>
      <c r="B74" s="23" t="n">
        <v>4009.88</v>
      </c>
      <c r="C74" s="24" t="n">
        <v>3095.21</v>
      </c>
      <c r="D74" s="25" t="n">
        <v>7105.09</v>
      </c>
    </row>
    <row r="75" customFormat="false" ht="12.85" hidden="false" customHeight="false" outlineLevel="0" collapsed="false">
      <c r="A75" s="15" t="s">
        <v>89</v>
      </c>
      <c r="B75" s="23" t="n">
        <v>4318.31</v>
      </c>
      <c r="C75" s="24" t="n">
        <v>3333.29</v>
      </c>
      <c r="D75" s="25" t="n">
        <v>7651.6</v>
      </c>
    </row>
    <row r="76" customFormat="false" ht="12.85" hidden="false" customHeight="false" outlineLevel="0" collapsed="false">
      <c r="A76" s="15" t="s">
        <v>90</v>
      </c>
      <c r="B76" s="23" t="n">
        <v>4627.43</v>
      </c>
      <c r="C76" s="24" t="n">
        <v>3571.78</v>
      </c>
      <c r="D76" s="25" t="n">
        <v>8199.21</v>
      </c>
    </row>
    <row r="77" customFormat="false" ht="12.85" hidden="false" customHeight="false" outlineLevel="0" collapsed="false">
      <c r="A77" s="15" t="s">
        <v>91</v>
      </c>
      <c r="B77" s="34" t="n">
        <v>5784.48</v>
      </c>
      <c r="C77" s="35" t="n">
        <v>4464.86</v>
      </c>
      <c r="D77" s="36" t="n">
        <v>10249.34</v>
      </c>
    </row>
    <row r="78" customFormat="false" ht="12.8" hidden="false" customHeight="true" outlineLevel="0" collapsed="false">
      <c r="A78" s="42" t="s">
        <v>92</v>
      </c>
      <c r="B78" s="42"/>
      <c r="C78" s="42"/>
      <c r="D78" s="42"/>
    </row>
    <row r="79" customFormat="false" ht="12.85" hidden="false" customHeight="false" outlineLevel="0" collapsed="false">
      <c r="A79" s="15" t="s">
        <v>18</v>
      </c>
      <c r="B79" s="31" t="n">
        <v>18.12</v>
      </c>
      <c r="C79" s="32" t="n">
        <v>5.63</v>
      </c>
      <c r="D79" s="33" t="n">
        <v>23.75</v>
      </c>
    </row>
    <row r="80" customFormat="false" ht="12.85" hidden="false" customHeight="false" outlineLevel="0" collapsed="false">
      <c r="A80" s="15" t="s">
        <v>19</v>
      </c>
      <c r="B80" s="23" t="n">
        <v>21.72</v>
      </c>
      <c r="C80" s="24" t="n">
        <v>6.78</v>
      </c>
      <c r="D80" s="25" t="n">
        <v>28.5</v>
      </c>
    </row>
    <row r="81" customFormat="false" ht="12.85" hidden="false" customHeight="false" outlineLevel="0" collapsed="false">
      <c r="A81" s="15" t="s">
        <v>20</v>
      </c>
      <c r="B81" s="23" t="n">
        <v>43.48</v>
      </c>
      <c r="C81" s="24" t="n">
        <v>13.54</v>
      </c>
      <c r="D81" s="25" t="n">
        <v>57.02</v>
      </c>
    </row>
    <row r="82" customFormat="false" ht="12.85" hidden="false" customHeight="false" outlineLevel="0" collapsed="false">
      <c r="A82" s="15" t="s">
        <v>21</v>
      </c>
      <c r="B82" s="34" t="n">
        <v>72.49</v>
      </c>
      <c r="C82" s="35" t="n">
        <v>22.55</v>
      </c>
      <c r="D82" s="36" t="n">
        <v>95.04</v>
      </c>
    </row>
    <row r="83" customFormat="false" ht="12.8" hidden="false" customHeight="true" outlineLevel="0" collapsed="false">
      <c r="A83" s="42" t="s">
        <v>93</v>
      </c>
      <c r="B83" s="42"/>
      <c r="C83" s="42"/>
      <c r="D83" s="42"/>
    </row>
    <row r="84" customFormat="false" ht="12.85" hidden="false" customHeight="false" outlineLevel="0" collapsed="false">
      <c r="A84" s="15" t="s">
        <v>94</v>
      </c>
      <c r="B84" s="31" t="n">
        <v>82.37</v>
      </c>
      <c r="C84" s="32" t="n">
        <v>20.58</v>
      </c>
      <c r="D84" s="33" t="n">
        <v>102.95</v>
      </c>
    </row>
    <row r="85" customFormat="false" ht="12.85" hidden="false" customHeight="false" outlineLevel="0" collapsed="false">
      <c r="A85" s="15" t="s">
        <v>34</v>
      </c>
      <c r="B85" s="23" t="n">
        <v>164.77</v>
      </c>
      <c r="C85" s="24" t="n">
        <v>41.18</v>
      </c>
      <c r="D85" s="25" t="n">
        <v>205.95</v>
      </c>
    </row>
    <row r="86" customFormat="false" ht="12.85" hidden="false" customHeight="false" outlineLevel="0" collapsed="false">
      <c r="A86" s="15" t="s">
        <v>35</v>
      </c>
      <c r="B86" s="23" t="n">
        <v>245.61</v>
      </c>
      <c r="C86" s="24" t="n">
        <v>61.41</v>
      </c>
      <c r="D86" s="25" t="n">
        <v>307.02</v>
      </c>
    </row>
    <row r="87" customFormat="false" ht="12.85" hidden="false" customHeight="false" outlineLevel="0" collapsed="false">
      <c r="A87" s="15" t="s">
        <v>36</v>
      </c>
      <c r="B87" s="34" t="n">
        <v>329.67</v>
      </c>
      <c r="C87" s="35" t="n">
        <v>82.42</v>
      </c>
      <c r="D87" s="36" t="n">
        <v>412.09</v>
      </c>
    </row>
    <row r="88" customFormat="false" ht="12.8" hidden="false" customHeight="true" outlineLevel="0" collapsed="false">
      <c r="A88" s="42" t="s">
        <v>95</v>
      </c>
      <c r="B88" s="42"/>
      <c r="C88" s="42"/>
      <c r="D88" s="42"/>
    </row>
    <row r="89" customFormat="false" ht="12.85" hidden="false" customHeight="false" outlineLevel="0" collapsed="false">
      <c r="A89" s="15" t="s">
        <v>33</v>
      </c>
      <c r="B89" s="31" t="n">
        <v>38.44</v>
      </c>
      <c r="C89" s="32" t="n">
        <v>12.79</v>
      </c>
      <c r="D89" s="33" t="n">
        <v>51.23</v>
      </c>
    </row>
    <row r="90" customFormat="false" ht="12.85" hidden="false" customHeight="false" outlineLevel="0" collapsed="false">
      <c r="A90" s="15" t="s">
        <v>34</v>
      </c>
      <c r="B90" s="23" t="n">
        <v>76.92</v>
      </c>
      <c r="C90" s="24" t="n">
        <v>25.62</v>
      </c>
      <c r="D90" s="25" t="n">
        <v>102.54</v>
      </c>
    </row>
    <row r="91" customFormat="false" ht="12.85" hidden="false" customHeight="false" outlineLevel="0" collapsed="false">
      <c r="A91" s="15" t="s">
        <v>35</v>
      </c>
      <c r="B91" s="23" t="n">
        <v>115.39</v>
      </c>
      <c r="C91" s="24" t="n">
        <v>38.44</v>
      </c>
      <c r="D91" s="25" t="n">
        <v>153.83</v>
      </c>
    </row>
    <row r="92" customFormat="false" ht="12.85" hidden="false" customHeight="false" outlineLevel="0" collapsed="false">
      <c r="A92" s="15" t="s">
        <v>36</v>
      </c>
      <c r="B92" s="34" t="n">
        <v>153.87</v>
      </c>
      <c r="C92" s="35" t="n">
        <v>51.27</v>
      </c>
      <c r="D92" s="36" t="n">
        <v>205.14</v>
      </c>
    </row>
    <row r="93" customFormat="false" ht="12.8" hidden="false" customHeight="true" outlineLevel="0" collapsed="false">
      <c r="A93" s="42" t="s">
        <v>96</v>
      </c>
      <c r="B93" s="42"/>
      <c r="C93" s="42"/>
      <c r="D93" s="42"/>
    </row>
    <row r="94" customFormat="false" ht="35.05" hidden="false" customHeight="true" outlineLevel="0" collapsed="false">
      <c r="A94" s="42" t="s">
        <v>97</v>
      </c>
      <c r="B94" s="42"/>
      <c r="C94" s="42"/>
      <c r="D94" s="42"/>
    </row>
    <row r="95" customFormat="false" ht="12.85" hidden="false" customHeight="false" outlineLevel="0" collapsed="false">
      <c r="A95" s="15" t="s">
        <v>98</v>
      </c>
      <c r="B95" s="40" t="n">
        <v>50.73</v>
      </c>
      <c r="C95" s="41" t="n">
        <v>10.25</v>
      </c>
      <c r="D95" s="43" t="n">
        <v>60.98</v>
      </c>
    </row>
    <row r="96" customFormat="false" ht="12.8" hidden="false" customHeight="true" outlineLevel="0" collapsed="false">
      <c r="A96" s="42" t="s">
        <v>99</v>
      </c>
      <c r="B96" s="42"/>
      <c r="C96" s="42"/>
      <c r="D96" s="42"/>
    </row>
    <row r="97" customFormat="false" ht="24.4" hidden="false" customHeight="false" outlineLevel="0" collapsed="false">
      <c r="A97" s="15" t="s">
        <v>100</v>
      </c>
      <c r="B97" s="40" t="n">
        <v>2456.62</v>
      </c>
      <c r="C97" s="41" t="n">
        <v>517.72</v>
      </c>
      <c r="D97" s="43" t="n">
        <v>2974.34</v>
      </c>
    </row>
    <row r="98" customFormat="false" ht="12.8" hidden="false" customHeight="true" outlineLevel="0" collapsed="false">
      <c r="A98" s="42" t="s">
        <v>101</v>
      </c>
      <c r="B98" s="42"/>
      <c r="C98" s="42"/>
      <c r="D98" s="42"/>
    </row>
    <row r="99" customFormat="false" ht="12.85" hidden="false" customHeight="false" outlineLevel="0" collapsed="false">
      <c r="A99" s="15" t="s">
        <v>102</v>
      </c>
      <c r="B99" s="31" t="n">
        <v>84.95</v>
      </c>
      <c r="C99" s="32" t="n">
        <v>17.15</v>
      </c>
      <c r="D99" s="33" t="n">
        <v>102.1</v>
      </c>
    </row>
    <row r="100" customFormat="false" ht="35.95" hidden="false" customHeight="false" outlineLevel="0" collapsed="false">
      <c r="A100" s="15" t="s">
        <v>103</v>
      </c>
      <c r="B100" s="26" t="n">
        <v>6.89</v>
      </c>
      <c r="C100" s="27" t="n">
        <v>2.14</v>
      </c>
      <c r="D100" s="28" t="s">
        <v>104</v>
      </c>
    </row>
    <row r="101" customFormat="false" ht="12.8" hidden="false" customHeight="true" outlineLevel="0" collapsed="false">
      <c r="A101" s="42" t="s">
        <v>105</v>
      </c>
      <c r="B101" s="42"/>
      <c r="C101" s="42"/>
      <c r="D101" s="42"/>
    </row>
    <row r="102" customFormat="false" ht="35.05" hidden="false" customHeight="true" outlineLevel="0" collapsed="false">
      <c r="A102" s="42" t="s">
        <v>106</v>
      </c>
      <c r="B102" s="42"/>
      <c r="C102" s="42"/>
      <c r="D102" s="42"/>
    </row>
    <row r="103" customFormat="false" ht="12.8" hidden="false" customHeight="true" outlineLevel="0" collapsed="false">
      <c r="A103" s="42" t="s">
        <v>107</v>
      </c>
      <c r="B103" s="42"/>
      <c r="C103" s="42"/>
      <c r="D103" s="42"/>
    </row>
    <row r="104" customFormat="false" ht="12.85" hidden="false" customHeight="false" outlineLevel="0" collapsed="false">
      <c r="A104" s="15" t="s">
        <v>108</v>
      </c>
      <c r="B104" s="40" t="n">
        <v>131.54</v>
      </c>
      <c r="C104" s="41" t="n">
        <v>20.49</v>
      </c>
      <c r="D104" s="43" t="n">
        <v>152.03</v>
      </c>
    </row>
    <row r="105" customFormat="false" ht="46.25" hidden="false" customHeight="true" outlineLevel="0" collapsed="false">
      <c r="A105" s="42" t="s">
        <v>109</v>
      </c>
      <c r="B105" s="42"/>
      <c r="C105" s="42"/>
      <c r="D105" s="42"/>
    </row>
    <row r="106" customFormat="false" ht="35.05" hidden="false" customHeight="true" outlineLevel="0" collapsed="false">
      <c r="A106" s="42" t="s">
        <v>110</v>
      </c>
      <c r="B106" s="42"/>
      <c r="C106" s="42"/>
      <c r="D106" s="42"/>
    </row>
    <row r="107" customFormat="false" ht="91" hidden="false" customHeight="true" outlineLevel="0" collapsed="false">
      <c r="A107" s="19" t="s">
        <v>111</v>
      </c>
      <c r="B107" s="19"/>
      <c r="C107" s="19"/>
      <c r="D107" s="19"/>
    </row>
    <row r="108" customFormat="false" ht="35.05" hidden="false" customHeight="true" outlineLevel="0" collapsed="false">
      <c r="A108" s="19" t="s">
        <v>112</v>
      </c>
      <c r="B108" s="19"/>
      <c r="C108" s="19"/>
      <c r="D108" s="19"/>
    </row>
    <row r="109" customFormat="false" ht="35.05" hidden="false" customHeight="true" outlineLevel="0" collapsed="false">
      <c r="A109" s="19" t="s">
        <v>113</v>
      </c>
      <c r="B109" s="19"/>
      <c r="C109" s="19"/>
      <c r="D109" s="19"/>
    </row>
    <row r="110" customFormat="false" ht="57.45" hidden="false" customHeight="true" outlineLevel="0" collapsed="false">
      <c r="A110" s="19" t="s">
        <v>114</v>
      </c>
      <c r="B110" s="19"/>
      <c r="C110" s="19"/>
      <c r="D110" s="19"/>
    </row>
    <row r="111" customFormat="false" ht="57.45" hidden="false" customHeight="true" outlineLevel="0" collapsed="false">
      <c r="A111" s="19" t="s">
        <v>115</v>
      </c>
      <c r="B111" s="19"/>
      <c r="C111" s="19"/>
      <c r="D111" s="19"/>
    </row>
    <row r="112" customFormat="false" ht="57.45" hidden="false" customHeight="true" outlineLevel="0" collapsed="false">
      <c r="A112" s="19" t="s">
        <v>116</v>
      </c>
      <c r="B112" s="19"/>
      <c r="C112" s="19"/>
      <c r="D112" s="19"/>
    </row>
    <row r="113" customFormat="false" ht="57.45" hidden="false" customHeight="true" outlineLevel="0" collapsed="false">
      <c r="A113" s="19" t="s">
        <v>117</v>
      </c>
      <c r="B113" s="19"/>
      <c r="C113" s="19"/>
      <c r="D113" s="19"/>
    </row>
    <row r="114" customFormat="false" ht="35.05" hidden="false" customHeight="true" outlineLevel="0" collapsed="false">
      <c r="A114" s="19" t="s">
        <v>118</v>
      </c>
      <c r="B114" s="19"/>
      <c r="C114" s="19"/>
      <c r="D114" s="19"/>
    </row>
    <row r="115" customFormat="false" ht="35.05" hidden="false" customHeight="true" outlineLevel="0" collapsed="false">
      <c r="A115" s="19" t="s">
        <v>119</v>
      </c>
      <c r="B115" s="19"/>
      <c r="C115" s="19"/>
      <c r="D115" s="19"/>
    </row>
    <row r="116" customFormat="false" ht="12.8" hidden="false" customHeight="true" outlineLevel="0" collapsed="false">
      <c r="A116" s="19" t="s">
        <v>120</v>
      </c>
      <c r="B116" s="19"/>
      <c r="C116" s="19"/>
      <c r="D116" s="19"/>
    </row>
    <row r="117" customFormat="false" ht="35.05" hidden="false" customHeight="true" outlineLevel="0" collapsed="false">
      <c r="A117" s="19" t="s">
        <v>121</v>
      </c>
      <c r="B117" s="19"/>
      <c r="C117" s="19"/>
      <c r="D117" s="19"/>
    </row>
    <row r="118" customFormat="false" ht="35.05" hidden="false" customHeight="true" outlineLevel="0" collapsed="false">
      <c r="A118" s="19" t="s">
        <v>122</v>
      </c>
      <c r="B118" s="19"/>
      <c r="C118" s="19"/>
      <c r="D118" s="19"/>
    </row>
    <row r="119" customFormat="false" ht="46.25" hidden="false" customHeight="true" outlineLevel="0" collapsed="false">
      <c r="A119" s="19" t="s">
        <v>123</v>
      </c>
      <c r="B119" s="19"/>
      <c r="C119" s="19"/>
      <c r="D119" s="19"/>
    </row>
    <row r="120" customFormat="false" ht="91" hidden="false" customHeight="true" outlineLevel="0" collapsed="false">
      <c r="A120" s="44" t="s">
        <v>124</v>
      </c>
      <c r="B120" s="44"/>
      <c r="C120" s="44"/>
      <c r="D120" s="44"/>
    </row>
    <row r="122" customFormat="false" ht="24.4" hidden="false" customHeight="false" outlineLevel="0" collapsed="false">
      <c r="A122" s="9" t="s">
        <v>125</v>
      </c>
      <c r="B122" s="45" t="s">
        <v>4</v>
      </c>
      <c r="C122" s="46" t="s">
        <v>126</v>
      </c>
      <c r="D122" s="47" t="s">
        <v>6</v>
      </c>
    </row>
    <row r="123" customFormat="false" ht="12.85" hidden="false" customHeight="false" outlineLevel="0" collapsed="false">
      <c r="A123" s="15" t="s">
        <v>127</v>
      </c>
      <c r="B123" s="48" t="n">
        <v>9.76</v>
      </c>
      <c r="C123" s="49" t="n">
        <v>3.06</v>
      </c>
      <c r="D123" s="50" t="n">
        <v>12.82</v>
      </c>
    </row>
    <row r="124" customFormat="false" ht="12.85" hidden="false" customHeight="false" outlineLevel="0" collapsed="false">
      <c r="A124" s="15" t="s">
        <v>128</v>
      </c>
      <c r="B124" s="51"/>
      <c r="C124" s="51"/>
      <c r="D124" s="52"/>
    </row>
    <row r="125" customFormat="false" ht="24.4" hidden="false" customHeight="false" outlineLevel="0" collapsed="false">
      <c r="A125" s="15" t="s">
        <v>129</v>
      </c>
      <c r="B125" s="48" t="n">
        <v>6.89</v>
      </c>
      <c r="C125" s="49" t="n">
        <v>2.14</v>
      </c>
      <c r="D125" s="50" t="n">
        <v>9.03</v>
      </c>
    </row>
    <row r="126" customFormat="false" ht="12.85" hidden="false" customHeight="false" outlineLevel="0" collapsed="false">
      <c r="A126" s="15" t="s">
        <v>130</v>
      </c>
      <c r="B126" s="51"/>
      <c r="C126" s="51"/>
      <c r="D126" s="52"/>
    </row>
    <row r="127" customFormat="false" ht="24.4" hidden="false" customHeight="false" outlineLevel="0" collapsed="false">
      <c r="A127" s="15" t="s">
        <v>131</v>
      </c>
      <c r="B127" s="53" t="n">
        <v>29</v>
      </c>
      <c r="C127" s="54" t="n">
        <v>10.25</v>
      </c>
      <c r="D127" s="55" t="n">
        <v>39.25</v>
      </c>
    </row>
    <row r="128" customFormat="false" ht="24.4" hidden="false" customHeight="false" outlineLevel="0" collapsed="false">
      <c r="A128" s="15" t="s">
        <v>132</v>
      </c>
      <c r="B128" s="56" t="n">
        <v>50.73</v>
      </c>
      <c r="C128" s="57" t="n">
        <v>10.25</v>
      </c>
      <c r="D128" s="58" t="n">
        <v>60.98</v>
      </c>
    </row>
    <row r="129" customFormat="false" ht="12.85" hidden="false" customHeight="false" outlineLevel="0" collapsed="false">
      <c r="A129" s="15" t="s">
        <v>133</v>
      </c>
      <c r="B129" s="51"/>
      <c r="C129" s="51"/>
      <c r="D129" s="52"/>
    </row>
    <row r="130" customFormat="false" ht="24.4" hidden="false" customHeight="false" outlineLevel="0" collapsed="false">
      <c r="A130" s="15" t="s">
        <v>134</v>
      </c>
      <c r="B130" s="53" t="n">
        <v>17.08</v>
      </c>
      <c r="C130" s="54" t="n">
        <v>5.39</v>
      </c>
      <c r="D130" s="55" t="n">
        <v>22.47</v>
      </c>
    </row>
    <row r="131" customFormat="false" ht="12.85" hidden="false" customHeight="false" outlineLevel="0" collapsed="false">
      <c r="A131" s="15" t="s">
        <v>135</v>
      </c>
      <c r="B131" s="59" t="n">
        <v>29.58</v>
      </c>
      <c r="C131" s="60" t="n">
        <v>9.33</v>
      </c>
      <c r="D131" s="61" t="n">
        <v>38.91</v>
      </c>
    </row>
    <row r="132" customFormat="false" ht="12.85" hidden="false" customHeight="false" outlineLevel="0" collapsed="false">
      <c r="A132" s="15" t="s">
        <v>136</v>
      </c>
      <c r="B132" s="56" t="n">
        <v>39.69</v>
      </c>
      <c r="C132" s="57" t="n">
        <v>12.47</v>
      </c>
      <c r="D132" s="58" t="n">
        <v>52.16</v>
      </c>
    </row>
    <row r="133" customFormat="false" ht="12.85" hidden="false" customHeight="false" outlineLevel="0" collapsed="false">
      <c r="A133" s="15" t="s">
        <v>137</v>
      </c>
      <c r="B133" s="51"/>
      <c r="C133" s="51"/>
      <c r="D133" s="52"/>
    </row>
    <row r="134" customFormat="false" ht="24.4" hidden="false" customHeight="false" outlineLevel="0" collapsed="false">
      <c r="A134" s="15" t="s">
        <v>138</v>
      </c>
      <c r="B134" s="48" t="n">
        <v>26.37</v>
      </c>
      <c r="C134" s="49" t="n">
        <v>8.28</v>
      </c>
      <c r="D134" s="50" t="n">
        <v>34.65</v>
      </c>
    </row>
    <row r="135" customFormat="false" ht="12.8" hidden="false" customHeight="true" outlineLevel="0" collapsed="false">
      <c r="A135" s="19" t="s">
        <v>139</v>
      </c>
      <c r="B135" s="19"/>
      <c r="C135" s="19"/>
      <c r="D135" s="19"/>
    </row>
    <row r="136" customFormat="false" ht="12.8" hidden="false" customHeight="true" outlineLevel="0" collapsed="false">
      <c r="A136" s="19" t="s">
        <v>140</v>
      </c>
      <c r="B136" s="19"/>
      <c r="C136" s="19"/>
      <c r="D136" s="19"/>
    </row>
    <row r="137" customFormat="false" ht="12.8" hidden="false" customHeight="true" outlineLevel="0" collapsed="false">
      <c r="A137" s="19" t="s">
        <v>141</v>
      </c>
      <c r="B137" s="19"/>
      <c r="C137" s="19"/>
      <c r="D137" s="19"/>
    </row>
    <row r="138" customFormat="false" ht="12.8" hidden="false" customHeight="true" outlineLevel="0" collapsed="false">
      <c r="A138" s="19" t="s">
        <v>142</v>
      </c>
      <c r="B138" s="19"/>
      <c r="C138" s="19"/>
      <c r="D138" s="19"/>
    </row>
    <row r="139" customFormat="false" ht="12.85" hidden="false" customHeight="false" outlineLevel="0" collapsed="false">
      <c r="A139" s="15" t="s">
        <v>143</v>
      </c>
      <c r="B139" s="48" t="n">
        <v>193.32</v>
      </c>
      <c r="C139" s="49" t="n">
        <v>60.78</v>
      </c>
      <c r="D139" s="50" t="n">
        <v>254.1</v>
      </c>
    </row>
    <row r="140" customFormat="false" ht="12.8" hidden="false" customHeight="true" outlineLevel="0" collapsed="false">
      <c r="A140" s="19" t="s">
        <v>144</v>
      </c>
      <c r="B140" s="19"/>
      <c r="C140" s="19"/>
      <c r="D140" s="19"/>
    </row>
    <row r="141" customFormat="false" ht="12.8" hidden="false" customHeight="true" outlineLevel="0" collapsed="false">
      <c r="A141" s="19" t="s">
        <v>145</v>
      </c>
      <c r="B141" s="19"/>
      <c r="C141" s="19"/>
      <c r="D141" s="19"/>
    </row>
    <row r="142" customFormat="false" ht="12.85" hidden="false" customHeight="false" outlineLevel="0" collapsed="false">
      <c r="A142" s="15" t="s">
        <v>146</v>
      </c>
      <c r="B142" s="48" t="n">
        <v>386.65</v>
      </c>
      <c r="C142" s="49" t="n">
        <v>121.58</v>
      </c>
      <c r="D142" s="50" t="n">
        <v>508.23</v>
      </c>
    </row>
    <row r="143" customFormat="false" ht="12.8" hidden="false" customHeight="true" outlineLevel="0" collapsed="false">
      <c r="A143" s="19" t="s">
        <v>147</v>
      </c>
      <c r="B143" s="19"/>
      <c r="C143" s="19"/>
      <c r="D143" s="19"/>
    </row>
    <row r="144" customFormat="false" ht="46.25" hidden="false" customHeight="true" outlineLevel="0" collapsed="false">
      <c r="A144" s="19" t="s">
        <v>148</v>
      </c>
      <c r="B144" s="19"/>
      <c r="C144" s="19"/>
      <c r="D144" s="19"/>
    </row>
    <row r="145" customFormat="false" ht="24.4" hidden="false" customHeight="false" outlineLevel="0" collapsed="false">
      <c r="A145" s="15" t="s">
        <v>149</v>
      </c>
      <c r="B145" s="48" t="n">
        <v>132.95</v>
      </c>
      <c r="C145" s="49" t="n">
        <v>41.78</v>
      </c>
      <c r="D145" s="50" t="n">
        <v>174.73</v>
      </c>
    </row>
    <row r="146" customFormat="false" ht="12.8" hidden="false" customHeight="true" outlineLevel="0" collapsed="false">
      <c r="A146" s="19" t="s">
        <v>150</v>
      </c>
      <c r="B146" s="19"/>
      <c r="C146" s="19"/>
      <c r="D146" s="19"/>
    </row>
    <row r="147" customFormat="false" ht="12.8" hidden="false" customHeight="true" outlineLevel="0" collapsed="false">
      <c r="A147" s="19" t="s">
        <v>151</v>
      </c>
      <c r="B147" s="19"/>
      <c r="C147" s="19"/>
      <c r="D147" s="19"/>
    </row>
    <row r="148" customFormat="false" ht="35.05" hidden="false" customHeight="true" outlineLevel="0" collapsed="false">
      <c r="A148" s="19" t="s">
        <v>152</v>
      </c>
      <c r="B148" s="19"/>
      <c r="C148" s="19"/>
      <c r="D148" s="19"/>
    </row>
    <row r="149" customFormat="false" ht="46.25" hidden="false" customHeight="true" outlineLevel="0" collapsed="false">
      <c r="A149" s="44" t="s">
        <v>153</v>
      </c>
      <c r="B149" s="44"/>
      <c r="C149" s="44"/>
      <c r="D149" s="44"/>
    </row>
    <row r="150" customFormat="false" ht="35.05" hidden="false" customHeight="true" outlineLevel="0" collapsed="false">
      <c r="A150" s="62" t="s">
        <v>154</v>
      </c>
      <c r="B150" s="62"/>
      <c r="C150" s="62"/>
      <c r="D150" s="62"/>
    </row>
  </sheetData>
  <mergeCells count="53">
    <mergeCell ref="A2:C2"/>
    <mergeCell ref="A4:D4"/>
    <mergeCell ref="A5:D5"/>
    <mergeCell ref="A16:D16"/>
    <mergeCell ref="A21:D21"/>
    <mergeCell ref="A26:D26"/>
    <mergeCell ref="A27:D27"/>
    <mergeCell ref="A34:D34"/>
    <mergeCell ref="A38:D38"/>
    <mergeCell ref="A40:D40"/>
    <mergeCell ref="A42:D42"/>
    <mergeCell ref="A43:D43"/>
    <mergeCell ref="A49:D49"/>
    <mergeCell ref="A53:D53"/>
    <mergeCell ref="A78:D78"/>
    <mergeCell ref="A83:D83"/>
    <mergeCell ref="A88:D88"/>
    <mergeCell ref="A93:D93"/>
    <mergeCell ref="A94:D94"/>
    <mergeCell ref="A96:D96"/>
    <mergeCell ref="A98:D98"/>
    <mergeCell ref="A101:D101"/>
    <mergeCell ref="A102:D102"/>
    <mergeCell ref="A103:D103"/>
    <mergeCell ref="A105:D105"/>
    <mergeCell ref="A106:D106"/>
    <mergeCell ref="A107:D107"/>
    <mergeCell ref="A108:D108"/>
    <mergeCell ref="A109:D109"/>
    <mergeCell ref="A110:D110"/>
    <mergeCell ref="A111:D111"/>
    <mergeCell ref="A112:D112"/>
    <mergeCell ref="A113:D113"/>
    <mergeCell ref="A114:D114"/>
    <mergeCell ref="A115:D115"/>
    <mergeCell ref="A116:D116"/>
    <mergeCell ref="A117:D117"/>
    <mergeCell ref="A118:D118"/>
    <mergeCell ref="A119:D119"/>
    <mergeCell ref="A120:D120"/>
    <mergeCell ref="A135:D135"/>
    <mergeCell ref="A136:D136"/>
    <mergeCell ref="A137:D137"/>
    <mergeCell ref="A138:D138"/>
    <mergeCell ref="A140:D140"/>
    <mergeCell ref="A141:D141"/>
    <mergeCell ref="A143:D143"/>
    <mergeCell ref="A144:D144"/>
    <mergeCell ref="A146:D146"/>
    <mergeCell ref="A147:D147"/>
    <mergeCell ref="A148:D148"/>
    <mergeCell ref="A149:D149"/>
    <mergeCell ref="A150:D150"/>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true"/>
  </sheetPr>
  <dimension ref="B1:P3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O216" activePane="bottomLeft" state="frozen"/>
      <selection pane="topLeft" activeCell="A1" activeCellId="0" sqref="A1"/>
      <selection pane="bottomLeft" activeCell="B220" activeCellId="0" sqref="B220"/>
    </sheetView>
  </sheetViews>
  <sheetFormatPr defaultColWidth="9.13671875" defaultRowHeight="13.8" zeroHeight="true" outlineLevelRow="0" outlineLevelCol="1"/>
  <cols>
    <col collapsed="false" customWidth="true" hidden="false" outlineLevel="0" max="1" min="1" style="63" width="2.99"/>
    <col collapsed="false" customWidth="true" hidden="false" outlineLevel="0" max="2" min="2" style="63" width="16.43"/>
    <col collapsed="false" customWidth="true" hidden="false" outlineLevel="0" max="5" min="3" style="64" width="15.71"/>
    <col collapsed="false" customWidth="true" hidden="false" outlineLevel="0" max="6" min="6" style="64" width="18.2"/>
    <col collapsed="false" customWidth="true" hidden="false" outlineLevel="1" max="7" min="7" style="65" width="24.63"/>
    <col collapsed="false" customWidth="true" hidden="false" outlineLevel="1" max="8" min="8" style="65" width="31.62"/>
    <col collapsed="false" customWidth="true" hidden="false" outlineLevel="1" max="9" min="9" style="65" width="26.53"/>
    <col collapsed="false" customWidth="true" hidden="false" outlineLevel="0" max="10" min="10" style="65" width="26.53"/>
    <col collapsed="false" customWidth="true" hidden="false" outlineLevel="0" max="14" min="11" style="65" width="18.71"/>
    <col collapsed="false" customWidth="true" hidden="false" outlineLevel="0" max="15" min="15" style="66" width="2.77"/>
    <col collapsed="false" customWidth="true" hidden="true" outlineLevel="0" max="16" min="16" style="65" width="2.99"/>
    <col collapsed="false" customWidth="true" hidden="true" outlineLevel="0" max="17" min="17" style="63" width="2.99"/>
    <col collapsed="false" customWidth="false" hidden="true" outlineLevel="0" max="1024" min="18" style="63" width="9.13"/>
  </cols>
  <sheetData>
    <row r="1" customFormat="false" ht="17.35" hidden="false" customHeight="false" outlineLevel="0" collapsed="false">
      <c r="B1" s="67" t="s">
        <v>155</v>
      </c>
      <c r="C1" s="67"/>
      <c r="D1" s="67"/>
      <c r="E1" s="67"/>
      <c r="F1" s="67"/>
      <c r="G1" s="67"/>
      <c r="H1" s="67"/>
      <c r="I1" s="67"/>
      <c r="J1" s="67"/>
      <c r="K1" s="67"/>
      <c r="L1" s="67"/>
      <c r="M1" s="67"/>
      <c r="N1" s="67"/>
      <c r="O1" s="68"/>
      <c r="P1" s="69"/>
    </row>
    <row r="2" customFormat="false" ht="44" hidden="false" customHeight="true" outlineLevel="0" collapsed="false">
      <c r="B2" s="70" t="s">
        <v>156</v>
      </c>
      <c r="C2" s="70" t="s">
        <v>157</v>
      </c>
      <c r="D2" s="70"/>
      <c r="E2" s="70"/>
      <c r="F2" s="70"/>
      <c r="G2" s="71" t="s">
        <v>158</v>
      </c>
      <c r="H2" s="71" t="s">
        <v>159</v>
      </c>
      <c r="I2" s="71" t="s">
        <v>160</v>
      </c>
      <c r="J2" s="71" t="s">
        <v>161</v>
      </c>
      <c r="K2" s="72" t="s">
        <v>162</v>
      </c>
      <c r="L2" s="73" t="s">
        <v>163</v>
      </c>
      <c r="M2" s="73" t="s">
        <v>164</v>
      </c>
      <c r="N2" s="73" t="s">
        <v>165</v>
      </c>
      <c r="O2" s="74"/>
      <c r="P2" s="75"/>
    </row>
    <row r="3" customFormat="false" ht="13.8" hidden="false" customHeight="false" outlineLevel="0" collapsed="false">
      <c r="B3" s="76" t="s">
        <v>166</v>
      </c>
      <c r="C3" s="77" t="s">
        <v>167</v>
      </c>
      <c r="D3" s="77"/>
      <c r="E3" s="77"/>
      <c r="F3" s="77"/>
      <c r="G3" s="77"/>
      <c r="H3" s="77"/>
      <c r="I3" s="77"/>
      <c r="J3" s="77"/>
      <c r="K3" s="77"/>
      <c r="L3" s="77"/>
      <c r="M3" s="77"/>
      <c r="N3" s="77"/>
      <c r="O3" s="78"/>
      <c r="P3" s="79"/>
    </row>
    <row r="4" customFormat="false" ht="13.8" hidden="false" customHeight="true" outlineLevel="0" collapsed="false">
      <c r="B4" s="76" t="s">
        <v>168</v>
      </c>
      <c r="C4" s="80" t="s">
        <v>169</v>
      </c>
      <c r="D4" s="80"/>
      <c r="E4" s="80"/>
      <c r="F4" s="80"/>
      <c r="G4" s="81" t="n">
        <f aca="false">'VALORES PARA ALTERAR 2025'!B3</f>
        <v>26.37</v>
      </c>
      <c r="H4" s="82" t="n">
        <f aca="false">SUM(J4,K4)</f>
        <v>26.37</v>
      </c>
      <c r="I4" s="83" t="n">
        <f aca="false">SUM(J4:L4)</f>
        <v>34.65</v>
      </c>
      <c r="J4" s="82" t="n">
        <f aca="false">IF(MOD(G4*0.9434*10^(2+1),20)=5, TRUNC(G4*0.9434,2), ROUND(G4*0.9434,2))</f>
        <v>24.88</v>
      </c>
      <c r="K4" s="84" t="n">
        <f aca="false">IF(MOD(G4*0.0566*10^(2+1),20)=5, TRUNC(G4*0.0566,2), ROUND(G4*0.0566,2))</f>
        <v>1.49</v>
      </c>
      <c r="L4" s="85" t="n">
        <f aca="false">'VALORES PARA ALTERAR 2025'!C3</f>
        <v>8.28</v>
      </c>
      <c r="M4" s="86" t="n">
        <f aca="false">(J4+K4)*0.05</f>
        <v>1.3185</v>
      </c>
      <c r="N4" s="87" t="n">
        <f aca="false">SUM(J4:M4)</f>
        <v>35.9685</v>
      </c>
    </row>
    <row r="5" customFormat="false" ht="13.8" hidden="false" customHeight="false" outlineLevel="0" collapsed="false">
      <c r="B5" s="76" t="s">
        <v>166</v>
      </c>
      <c r="C5" s="88" t="s">
        <v>170</v>
      </c>
      <c r="D5" s="88"/>
      <c r="E5" s="88"/>
      <c r="F5" s="88"/>
      <c r="G5" s="88"/>
      <c r="H5" s="88"/>
      <c r="I5" s="88"/>
      <c r="J5" s="88"/>
      <c r="K5" s="88"/>
      <c r="L5" s="88"/>
      <c r="M5" s="88"/>
      <c r="N5" s="88"/>
      <c r="P5" s="79"/>
    </row>
    <row r="6" customFormat="false" ht="13.8" hidden="false" customHeight="true" outlineLevel="0" collapsed="false">
      <c r="B6" s="89" t="s">
        <v>166</v>
      </c>
      <c r="C6" s="90" t="s">
        <v>171</v>
      </c>
      <c r="D6" s="90"/>
      <c r="E6" s="91" t="s">
        <v>171</v>
      </c>
      <c r="F6" s="91"/>
      <c r="G6" s="92"/>
      <c r="H6" s="92"/>
      <c r="I6" s="92"/>
      <c r="J6" s="92"/>
      <c r="K6" s="93"/>
      <c r="L6" s="94"/>
      <c r="M6" s="92"/>
      <c r="N6" s="94"/>
    </row>
    <row r="7" customFormat="false" ht="13.8" hidden="false" customHeight="false" outlineLevel="0" collapsed="false">
      <c r="B7" s="95" t="s">
        <v>172</v>
      </c>
      <c r="C7" s="96"/>
      <c r="D7" s="97"/>
      <c r="E7" s="97" t="s">
        <v>173</v>
      </c>
      <c r="F7" s="98" t="n">
        <v>1400</v>
      </c>
      <c r="G7" s="99" t="n">
        <f aca="false">IF(MOD(($G$159/2)*10^(2+1),20)=5, TRUNC($G$159/2,2), ROUND($G$159/2,2))</f>
        <v>76.04</v>
      </c>
      <c r="H7" s="83" t="n">
        <f aca="false">SUM(J7,K7)</f>
        <v>76.04</v>
      </c>
      <c r="I7" s="83" t="n">
        <f aca="false">SUM(J7:L7)</f>
        <v>105.34</v>
      </c>
      <c r="J7" s="83" t="n">
        <f aca="false">IF(MOD(G7*0.9434*10^(2+1),20)=5, TRUNC(G7*0.9434,2), ROUND(G7*0.9434,2))</f>
        <v>71.74</v>
      </c>
      <c r="K7" s="100" t="n">
        <f aca="false">IF(MOD(G7*0.0566*10^(2+1),20)=5, TRUNC(G7*0.0566,2), ROUND(G7*0.0566,2))</f>
        <v>4.3</v>
      </c>
      <c r="L7" s="87" t="n">
        <f aca="false">IF(MOD(($L$159/2)*10^(2+1),20)=5, TRUNC($L$159/2,2), ROUND($L$159/2,2))</f>
        <v>29.3</v>
      </c>
      <c r="M7" s="86" t="n">
        <f aca="false">(J7+K7)*0.05</f>
        <v>3.802</v>
      </c>
      <c r="N7" s="87" t="n">
        <f aca="false">SUM(J7:M7)</f>
        <v>109.142</v>
      </c>
    </row>
    <row r="8" customFormat="false" ht="13.8" hidden="false" customHeight="false" outlineLevel="0" collapsed="false">
      <c r="B8" s="95" t="s">
        <v>174</v>
      </c>
      <c r="C8" s="96" t="s">
        <v>175</v>
      </c>
      <c r="D8" s="101" t="n">
        <f aca="false">F7+0.01</f>
        <v>1400.01</v>
      </c>
      <c r="E8" s="97" t="s">
        <v>173</v>
      </c>
      <c r="F8" s="98" t="n">
        <v>2720</v>
      </c>
      <c r="G8" s="99" t="n">
        <f aca="false">IF(MOD(($G$160/2)*10^(2+1),20)=5, TRUNC($G$160/2,2), ROUND($G$160/2,2))</f>
        <v>124.04</v>
      </c>
      <c r="H8" s="83" t="n">
        <f aca="false">SUM(J8,K8)</f>
        <v>124.04</v>
      </c>
      <c r="I8" s="83" t="n">
        <f aca="false">SUM(J8:L8)</f>
        <v>171.84</v>
      </c>
      <c r="J8" s="83" t="n">
        <f aca="false">IF(MOD(G8*0.9434*10^(2+1),20)=5, TRUNC(G8*0.9434,2), ROUND(G8*0.9434,2))</f>
        <v>117.02</v>
      </c>
      <c r="K8" s="100" t="n">
        <f aca="false">IF(MOD(G8*0.0566*10^(2+1),20)=5, TRUNC(G8*0.0566,2), ROUND(G8*0.0566,2))</f>
        <v>7.02</v>
      </c>
      <c r="L8" s="87" t="n">
        <f aca="false">IF(MOD(($L$160/2)*10^(2+1),20)=5, TRUNC($L$160/2,2), ROUND($L$160/2,2))</f>
        <v>47.8</v>
      </c>
      <c r="M8" s="86" t="n">
        <f aca="false">(J8+K8)*0.05</f>
        <v>6.202</v>
      </c>
      <c r="N8" s="87" t="n">
        <f aca="false">SUM(J8:M8)</f>
        <v>178.042</v>
      </c>
    </row>
    <row r="9" customFormat="false" ht="13.8" hidden="false" customHeight="false" outlineLevel="0" collapsed="false">
      <c r="B9" s="95" t="s">
        <v>176</v>
      </c>
      <c r="C9" s="96" t="s">
        <v>175</v>
      </c>
      <c r="D9" s="101" t="n">
        <f aca="false">F8+0.01</f>
        <v>2720.01</v>
      </c>
      <c r="E9" s="97" t="s">
        <v>173</v>
      </c>
      <c r="F9" s="98" t="n">
        <v>5440</v>
      </c>
      <c r="G9" s="99" t="n">
        <f aca="false">IF(MOD(($G$161/2)*10^(2+1),20)=5, TRUNC($G$161/2,2), ROUND($G$161/2,2))</f>
        <v>179.76</v>
      </c>
      <c r="H9" s="83" t="n">
        <f aca="false">SUM(J9,K9)</f>
        <v>179.76</v>
      </c>
      <c r="I9" s="83" t="n">
        <f aca="false">SUM(J9:L9)</f>
        <v>249.02</v>
      </c>
      <c r="J9" s="83" t="n">
        <f aca="false">IF(MOD(G9*0.9434*10^(2+1),20)=5, TRUNC(G9*0.9434,2), ROUND(G9*0.9434,2))</f>
        <v>169.59</v>
      </c>
      <c r="K9" s="100" t="n">
        <f aca="false">IF(MOD(G9*0.0566*10^(2+1),20)=5, TRUNC(G9*0.0566,2), ROUND(G9*0.0566,2))</f>
        <v>10.17</v>
      </c>
      <c r="L9" s="87" t="n">
        <f aca="false">IF(MOD(($L$161/2)*10^(2+1),20)=5, TRUNC($L$161/2,2), ROUND($L$161/2,2))</f>
        <v>69.26</v>
      </c>
      <c r="M9" s="86" t="n">
        <f aca="false">(J9+K9)*0.05</f>
        <v>8.988</v>
      </c>
      <c r="N9" s="87" t="n">
        <f aca="false">SUM(J9:M9)</f>
        <v>258.008</v>
      </c>
    </row>
    <row r="10" customFormat="false" ht="13.8" hidden="false" customHeight="false" outlineLevel="0" collapsed="false">
      <c r="B10" s="95" t="s">
        <v>177</v>
      </c>
      <c r="C10" s="96" t="s">
        <v>175</v>
      </c>
      <c r="D10" s="101" t="n">
        <f aca="false">F9+0.01</f>
        <v>5440.01</v>
      </c>
      <c r="E10" s="97" t="s">
        <v>173</v>
      </c>
      <c r="F10" s="98" t="n">
        <v>7000</v>
      </c>
      <c r="G10" s="99" t="n">
        <f aca="false">IF(MOD(($G$162/2)*10^(2+1),20)=5, TRUNC($G$162/2,2), ROUND($G$162/2,2))</f>
        <v>248.84</v>
      </c>
      <c r="H10" s="83" t="n">
        <f aca="false">SUM(J10,K10)</f>
        <v>248.84</v>
      </c>
      <c r="I10" s="83" t="n">
        <f aca="false">SUM(J10:L10)</f>
        <v>344.73</v>
      </c>
      <c r="J10" s="83" t="n">
        <f aca="false">IF(MOD(G10*0.9434*10^(2+1),20)=5, TRUNC(G10*0.9434,2), ROUND(G10*0.9434,2))</f>
        <v>234.76</v>
      </c>
      <c r="K10" s="100" t="n">
        <f aca="false">IF(MOD(G10*0.0566*10^(2+1),20)=5, TRUNC(G10*0.0566,2), ROUND(G10*0.0566,2))</f>
        <v>14.08</v>
      </c>
      <c r="L10" s="87" t="n">
        <f aca="false">IF(MOD(($L$162/2)*10^(2+1),20)=5, TRUNC($L$162/2,2), ROUND($L$162/2,2))</f>
        <v>95.89</v>
      </c>
      <c r="M10" s="86" t="n">
        <f aca="false">(J10+K10)*0.05</f>
        <v>12.442</v>
      </c>
      <c r="N10" s="87" t="n">
        <f aca="false">SUM(J10:M10)</f>
        <v>357.172</v>
      </c>
    </row>
    <row r="11" customFormat="false" ht="13.8" hidden="false" customHeight="false" outlineLevel="0" collapsed="false">
      <c r="B11" s="95" t="s">
        <v>178</v>
      </c>
      <c r="C11" s="96" t="s">
        <v>175</v>
      </c>
      <c r="D11" s="101" t="n">
        <f aca="false">F10+0.01</f>
        <v>7000.01</v>
      </c>
      <c r="E11" s="97" t="s">
        <v>173</v>
      </c>
      <c r="F11" s="98" t="n">
        <v>14000</v>
      </c>
      <c r="G11" s="99" t="n">
        <f aca="false">IF(MOD(($G$163/2)*10^(2+1),20)=5, TRUNC($G$163/2,2), ROUND($G$163/2,2))</f>
        <v>331.86</v>
      </c>
      <c r="H11" s="83" t="n">
        <f aca="false">SUM(J11,K11)</f>
        <v>331.86</v>
      </c>
      <c r="I11" s="83" t="n">
        <f aca="false">SUM(J11:L11)</f>
        <v>459.72</v>
      </c>
      <c r="J11" s="83" t="n">
        <f aca="false">IF(MOD(G11*0.9434*10^(2+1),20)=5, TRUNC(G11*0.9434,2), ROUND(G11*0.9434,2))</f>
        <v>313.08</v>
      </c>
      <c r="K11" s="100" t="n">
        <f aca="false">IF(MOD(G11*0.0566*10^(2+1),20)=5, TRUNC(G11*0.0566,2), ROUND(G11*0.0566,2))</f>
        <v>18.78</v>
      </c>
      <c r="L11" s="87" t="n">
        <f aca="false">IF(MOD(($L$163/2)*10^(2+1),20)=5, TRUNC($L$163/2,2), ROUND($L$163/2,2))</f>
        <v>127.86</v>
      </c>
      <c r="M11" s="86" t="n">
        <f aca="false">(J11+K11)*0.05</f>
        <v>16.593</v>
      </c>
      <c r="N11" s="87" t="n">
        <f aca="false">SUM(J11:M11)</f>
        <v>476.313</v>
      </c>
    </row>
    <row r="12" customFormat="false" ht="13.8" hidden="false" customHeight="false" outlineLevel="0" collapsed="false">
      <c r="B12" s="95" t="s">
        <v>179</v>
      </c>
      <c r="C12" s="96" t="s">
        <v>175</v>
      </c>
      <c r="D12" s="101" t="n">
        <f aca="false">F11+0.01</f>
        <v>14000.01</v>
      </c>
      <c r="E12" s="97" t="s">
        <v>173</v>
      </c>
      <c r="F12" s="98" t="n">
        <v>28000</v>
      </c>
      <c r="G12" s="99" t="n">
        <f aca="false">IF(MOD(($G$164/2)*10^(2+1),20)=5, TRUNC($G$164/2,2), ROUND($G$164/2,2))</f>
        <v>428.72</v>
      </c>
      <c r="H12" s="83" t="n">
        <f aca="false">SUM(J12,K12)</f>
        <v>428.72</v>
      </c>
      <c r="I12" s="83" t="n">
        <f aca="false">SUM(J12:L12)</f>
        <v>593.94</v>
      </c>
      <c r="J12" s="83" t="n">
        <f aca="false">IF(MOD(G12*0.9434*10^(2+1),20)=5, TRUNC(G12*0.9434,2), ROUND(G12*0.9434,2))</f>
        <v>404.45</v>
      </c>
      <c r="K12" s="100" t="n">
        <f aca="false">IF(MOD(G12*0.0566*10^(2+1),20)=5, TRUNC(G12*0.0566,2), ROUND(G12*0.0566,2))</f>
        <v>24.27</v>
      </c>
      <c r="L12" s="87" t="n">
        <f aca="false">IF(MOD(($L$164/2)*10^(2+1),20)=5, TRUNC($L$164/2,2), ROUND($L$164/2,2))</f>
        <v>165.22</v>
      </c>
      <c r="M12" s="86" t="n">
        <f aca="false">(J12+K12)*0.05</f>
        <v>21.436</v>
      </c>
      <c r="N12" s="87" t="n">
        <f aca="false">SUM(J12:M12)</f>
        <v>615.376</v>
      </c>
    </row>
    <row r="13" customFormat="false" ht="13.8" hidden="false" customHeight="false" outlineLevel="0" collapsed="false">
      <c r="B13" s="95" t="s">
        <v>180</v>
      </c>
      <c r="C13" s="96" t="s">
        <v>175</v>
      </c>
      <c r="D13" s="101" t="n">
        <f aca="false">F12+0.01</f>
        <v>28000.01</v>
      </c>
      <c r="E13" s="97" t="s">
        <v>173</v>
      </c>
      <c r="F13" s="98" t="n">
        <v>42000</v>
      </c>
      <c r="G13" s="99" t="n">
        <f aca="false">IF(MOD(($G$165/2)*10^(2+1),20)=5, TRUNC($G$165/2,2), ROUND($G$165/2,2))</f>
        <v>539.27</v>
      </c>
      <c r="H13" s="83" t="n">
        <f aca="false">SUM(J13,K13)</f>
        <v>539.27</v>
      </c>
      <c r="I13" s="83" t="n">
        <f aca="false">SUM(J13:L13)</f>
        <v>747.07</v>
      </c>
      <c r="J13" s="83" t="n">
        <f aca="false">IF(MOD(G13*0.9434*10^(2+1),20)=5, TRUNC(G13*0.9434,2), ROUND(G13*0.9434,2))</f>
        <v>508.75</v>
      </c>
      <c r="K13" s="100" t="n">
        <f aca="false">IF(MOD(G13*0.0566*10^(2+1),20)=5, TRUNC(G13*0.0566,2), ROUND(G13*0.0566,2))</f>
        <v>30.52</v>
      </c>
      <c r="L13" s="87" t="n">
        <f aca="false">IF(MOD(($L$165/2)*10^(2+1),20)=5, TRUNC($L$165/2,2), ROUND($L$165/2,2))</f>
        <v>207.8</v>
      </c>
      <c r="M13" s="86" t="n">
        <f aca="false">(J13+K13)*0.05</f>
        <v>26.9635</v>
      </c>
      <c r="N13" s="87" t="n">
        <f aca="false">SUM(J13:M13)</f>
        <v>774.0335</v>
      </c>
    </row>
    <row r="14" customFormat="false" ht="13.8" hidden="false" customHeight="false" outlineLevel="0" collapsed="false">
      <c r="B14" s="95" t="s">
        <v>181</v>
      </c>
      <c r="C14" s="96" t="s">
        <v>175</v>
      </c>
      <c r="D14" s="101" t="n">
        <f aca="false">F13+0.01</f>
        <v>42000.01</v>
      </c>
      <c r="E14" s="97" t="s">
        <v>173</v>
      </c>
      <c r="F14" s="98" t="n">
        <v>56000</v>
      </c>
      <c r="G14" s="99" t="n">
        <f aca="false">IF(MOD(($G$166/2)*10^(2+1),20)=5, TRUNC($G$166/2,2), ROUND($G$166/2,2))</f>
        <v>663.83</v>
      </c>
      <c r="H14" s="83" t="n">
        <f aca="false">SUM(J14,K14)</f>
        <v>663.83</v>
      </c>
      <c r="I14" s="83" t="n">
        <f aca="false">SUM(J14:L14)</f>
        <v>919.61</v>
      </c>
      <c r="J14" s="83" t="n">
        <f aca="false">IF(MOD(G14*0.9434*10^(2+1),20)=5, TRUNC(G14*0.9434,2), ROUND(G14*0.9434,2))</f>
        <v>626.26</v>
      </c>
      <c r="K14" s="100" t="n">
        <f aca="false">IF(MOD(G14*0.0566*10^(2+1),20)=5, TRUNC(G14*0.0566,2), ROUND(G14*0.0566,2))</f>
        <v>37.57</v>
      </c>
      <c r="L14" s="87" t="n">
        <f aca="false">IF(MOD(($L$166/2)*10^(2+1),20)=5, TRUNC($L$166/2,2), ROUND($L$166/2,2))</f>
        <v>255.78</v>
      </c>
      <c r="M14" s="86" t="n">
        <f aca="false">(J14+K14)*0.05</f>
        <v>33.1915</v>
      </c>
      <c r="N14" s="87" t="n">
        <f aca="false">SUM(J14:M14)</f>
        <v>952.8015</v>
      </c>
    </row>
    <row r="15" customFormat="false" ht="13.8" hidden="false" customHeight="false" outlineLevel="0" collapsed="false">
      <c r="B15" s="95" t="s">
        <v>182</v>
      </c>
      <c r="C15" s="96" t="s">
        <v>175</v>
      </c>
      <c r="D15" s="101" t="n">
        <f aca="false">F14+0.01</f>
        <v>56000.01</v>
      </c>
      <c r="E15" s="97" t="s">
        <v>173</v>
      </c>
      <c r="F15" s="98" t="n">
        <v>70000</v>
      </c>
      <c r="G15" s="99" t="n">
        <f aca="false">IF(MOD(($G$167/2)*10^(2+1),20)=5, TRUNC($G$167/2,2), ROUND($G$167/2,2))</f>
        <v>802.16</v>
      </c>
      <c r="H15" s="83" t="n">
        <f aca="false">SUM(J15,K15)</f>
        <v>802.16</v>
      </c>
      <c r="I15" s="83" t="n">
        <f aca="false">SUM(J15:L15)</f>
        <v>1111.25</v>
      </c>
      <c r="J15" s="83" t="n">
        <f aca="false">IF(MOD(G15*0.9434*10^(2+1),20)=5, TRUNC(G15*0.9434,2), ROUND(G15*0.9434,2))</f>
        <v>756.76</v>
      </c>
      <c r="K15" s="100" t="n">
        <f aca="false">IF(MOD(G15*0.0566*10^(2+1),20)=5, TRUNC(G15*0.0566,2), ROUND(G15*0.0566,2))</f>
        <v>45.4</v>
      </c>
      <c r="L15" s="87" t="n">
        <f aca="false">IF(MOD(($L$167/2)*10^(2+1),20)=5, TRUNC($L$167/2,2), ROUND($L$167/2,2))</f>
        <v>309.09</v>
      </c>
      <c r="M15" s="86" t="n">
        <f aca="false">(J15+K15)*0.05</f>
        <v>40.108</v>
      </c>
      <c r="N15" s="87" t="n">
        <f aca="false">SUM(J15:M15)</f>
        <v>1151.358</v>
      </c>
    </row>
    <row r="16" customFormat="false" ht="13.8" hidden="false" customHeight="false" outlineLevel="0" collapsed="false">
      <c r="B16" s="95" t="s">
        <v>183</v>
      </c>
      <c r="C16" s="96" t="s">
        <v>175</v>
      </c>
      <c r="D16" s="101" t="n">
        <f aca="false">F15+0.01</f>
        <v>70000.01</v>
      </c>
      <c r="E16" s="97" t="s">
        <v>173</v>
      </c>
      <c r="F16" s="98" t="n">
        <v>105000</v>
      </c>
      <c r="G16" s="99" t="n">
        <f aca="false">IF(MOD(($G$168/2)*10^(2+1),20)=5, TRUNC($G$168/2,2), ROUND($G$168/2,2))</f>
        <v>1009.57</v>
      </c>
      <c r="H16" s="83" t="n">
        <f aca="false">SUM(J16,K16)</f>
        <v>1009.57</v>
      </c>
      <c r="I16" s="83" t="n">
        <f aca="false">SUM(J16:L16)</f>
        <v>1398.57</v>
      </c>
      <c r="J16" s="83" t="n">
        <f aca="false">IF(MOD(G16*0.9434*10^(2+1),20)=5, TRUNC(G16*0.9434,2), ROUND(G16*0.9434,2))</f>
        <v>952.43</v>
      </c>
      <c r="K16" s="100" t="n">
        <f aca="false">IF(MOD(G16*0.0566*10^(2+1),20)=5, TRUNC(G16*0.0566,2), ROUND(G16*0.0566,2))</f>
        <v>57.14</v>
      </c>
      <c r="L16" s="87" t="n">
        <f aca="false">IF(MOD(($L$168/2)*10^(2+1),20)=5, TRUNC($L$168/2,2), ROUND($L$168/2,2))</f>
        <v>389</v>
      </c>
      <c r="M16" s="86" t="n">
        <f aca="false">(J16+K16)*0.05</f>
        <v>50.4785</v>
      </c>
      <c r="N16" s="87" t="n">
        <f aca="false">SUM(J16:M16)</f>
        <v>1449.0485</v>
      </c>
    </row>
    <row r="17" customFormat="false" ht="13.8" hidden="false" customHeight="false" outlineLevel="0" collapsed="false">
      <c r="B17" s="95" t="s">
        <v>184</v>
      </c>
      <c r="C17" s="96" t="s">
        <v>175</v>
      </c>
      <c r="D17" s="101" t="n">
        <f aca="false">F16+0.01</f>
        <v>105000.01</v>
      </c>
      <c r="E17" s="97" t="s">
        <v>173</v>
      </c>
      <c r="F17" s="98" t="n">
        <v>140000</v>
      </c>
      <c r="G17" s="99" t="n">
        <f aca="false">IF(MOD(($G$169/2)*10^(2+1),20)=5, TRUNC($G$169/2,2), ROUND($G$169/2,2))</f>
        <v>1213.63</v>
      </c>
      <c r="H17" s="83" t="n">
        <f aca="false">SUM(J17,K17)</f>
        <v>1213.63</v>
      </c>
      <c r="I17" s="83" t="n">
        <f aca="false">SUM(J17:L17)</f>
        <v>1777.55</v>
      </c>
      <c r="J17" s="83" t="n">
        <f aca="false">IF(MOD(G17*0.9434*10^(2+1),20)=5, TRUNC(G17*0.9434,2), ROUND(G17*0.9434,2))</f>
        <v>1144.94</v>
      </c>
      <c r="K17" s="100" t="n">
        <f aca="false">IF(MOD(G17*0.0566*10^(2+1),20)=5, TRUNC(G17*0.0566,2), ROUND(G17*0.0566,2))</f>
        <v>68.69</v>
      </c>
      <c r="L17" s="87" t="n">
        <f aca="false">IF(MOD(($L$169/2)*10^(2+1),20)=5, TRUNC($L$169/2,2), ROUND($L$169/2,2))</f>
        <v>563.92</v>
      </c>
      <c r="M17" s="86" t="n">
        <f aca="false">(J17+K17)*0.05</f>
        <v>60.6815</v>
      </c>
      <c r="N17" s="87" t="n">
        <f aca="false">SUM(J17:M17)</f>
        <v>1838.2315</v>
      </c>
    </row>
    <row r="18" customFormat="false" ht="13.8" hidden="false" customHeight="false" outlineLevel="0" collapsed="false">
      <c r="B18" s="95" t="s">
        <v>185</v>
      </c>
      <c r="C18" s="96" t="s">
        <v>175</v>
      </c>
      <c r="D18" s="101" t="n">
        <f aca="false">F17+0.01</f>
        <v>140000.01</v>
      </c>
      <c r="E18" s="97" t="s">
        <v>173</v>
      </c>
      <c r="F18" s="98" t="n">
        <v>175000</v>
      </c>
      <c r="G18" s="99" t="n">
        <f aca="false">IF(MOD(($G$170/2)*10^(2+1),20)=5, TRUNC($G$170/2,2), ROUND($G$170/2,2))</f>
        <v>1297.8</v>
      </c>
      <c r="H18" s="83" t="n">
        <f aca="false">SUM(J18,K18)</f>
        <v>1297.8</v>
      </c>
      <c r="I18" s="83" t="n">
        <f aca="false">SUM(J18:L18)</f>
        <v>1900.88</v>
      </c>
      <c r="J18" s="83" t="n">
        <f aca="false">IF(MOD(G18*0.9434*10^(2+1),20)=5, TRUNC(G18*0.9434,2), ROUND(G18*0.9434,2))</f>
        <v>1224.34</v>
      </c>
      <c r="K18" s="100" t="n">
        <f aca="false">IF(MOD(G18*0.0566*10^(2+1),20)=5, TRUNC(G18*0.0566,2), ROUND(G18*0.0566,2))</f>
        <v>73.46</v>
      </c>
      <c r="L18" s="87" t="n">
        <f aca="false">IF(MOD(($L$170/2)*10^(2+1),20)=5, TRUNC($L$170/2,2), ROUND($L$170/2,2))</f>
        <v>603.08</v>
      </c>
      <c r="M18" s="86" t="n">
        <f aca="false">(J18+K18)*0.05</f>
        <v>64.89</v>
      </c>
      <c r="N18" s="87" t="n">
        <f aca="false">SUM(J18:M18)</f>
        <v>1965.77</v>
      </c>
    </row>
    <row r="19" customFormat="false" ht="13.8" hidden="false" customHeight="false" outlineLevel="0" collapsed="false">
      <c r="B19" s="95" t="s">
        <v>186</v>
      </c>
      <c r="C19" s="96" t="s">
        <v>175</v>
      </c>
      <c r="D19" s="101" t="n">
        <f aca="false">F18+0.01</f>
        <v>175000.01</v>
      </c>
      <c r="E19" s="97" t="s">
        <v>173</v>
      </c>
      <c r="F19" s="98" t="n">
        <v>210000</v>
      </c>
      <c r="G19" s="99" t="n">
        <f aca="false">IF(MOD(($G$171/2)*10^(2+1),20)=5, TRUNC($G$171/2,2), ROUND($G$171/2,2))</f>
        <v>1382.14</v>
      </c>
      <c r="H19" s="83" t="n">
        <f aca="false">SUM(J19,K19)</f>
        <v>1382.14</v>
      </c>
      <c r="I19" s="83" t="n">
        <f aca="false">SUM(J19:L19)</f>
        <v>2024.41</v>
      </c>
      <c r="J19" s="83" t="n">
        <f aca="false">IF(MOD(G19*0.9434*10^(2+1),20)=5, TRUNC(G19*0.9434,2), ROUND(G19*0.9434,2))</f>
        <v>1303.91</v>
      </c>
      <c r="K19" s="100" t="n">
        <f aca="false">IF(MOD(G19*0.0566*10^(2+1),20)=5, TRUNC(G19*0.0566,2), ROUND(G19*0.0566,2))</f>
        <v>78.23</v>
      </c>
      <c r="L19" s="87" t="n">
        <f aca="false">IF(MOD(($L$171/2)*10^(2+1),20)=5, TRUNC($L$171/2,2), ROUND($L$171/2,2))</f>
        <v>642.27</v>
      </c>
      <c r="M19" s="86" t="n">
        <f aca="false">(J19+K19)*0.05</f>
        <v>69.107</v>
      </c>
      <c r="N19" s="87" t="n">
        <f aca="false">SUM(J19:M19)</f>
        <v>2093.517</v>
      </c>
    </row>
    <row r="20" customFormat="false" ht="13.8" hidden="false" customHeight="false" outlineLevel="0" collapsed="false">
      <c r="B20" s="95" t="s">
        <v>187</v>
      </c>
      <c r="C20" s="96" t="s">
        <v>175</v>
      </c>
      <c r="D20" s="101" t="n">
        <f aca="false">F19+0.01</f>
        <v>210000.01</v>
      </c>
      <c r="E20" s="97" t="s">
        <v>173</v>
      </c>
      <c r="F20" s="98" t="n">
        <v>280000</v>
      </c>
      <c r="G20" s="99" t="n">
        <f aca="false">IF(MOD(($G$172/2)*10^(2+1),20)=5, TRUNC($G$172/2,2), ROUND($G$172/2,2))</f>
        <v>1466.71</v>
      </c>
      <c r="H20" s="83" t="n">
        <f aca="false">SUM(J20,K20)</f>
        <v>1466.71</v>
      </c>
      <c r="I20" s="83" t="n">
        <f aca="false">SUM(J20:L20)</f>
        <v>2279.35</v>
      </c>
      <c r="J20" s="83" t="n">
        <f aca="false">IF(MOD(G20*0.9434*10^(2+1),20)=5, TRUNC(G20*0.9434,2), ROUND(G20*0.9434,2))</f>
        <v>1383.69</v>
      </c>
      <c r="K20" s="100" t="n">
        <f aca="false">IF(MOD(G20*0.0566*10^(2+1),20)=5, TRUNC(G20*0.0566,2), ROUND(G20*0.0566,2))</f>
        <v>83.02</v>
      </c>
      <c r="L20" s="87" t="n">
        <f aca="false">IF(MOD(($L$172/2)*10^(2+1),20)=5, TRUNC($L$172/2,2), ROUND($L$172/2,2))</f>
        <v>812.64</v>
      </c>
      <c r="M20" s="86" t="n">
        <f aca="false">(J20+K20)*0.05</f>
        <v>73.3355</v>
      </c>
      <c r="N20" s="87" t="n">
        <f aca="false">SUM(J20:M20)</f>
        <v>2352.6855</v>
      </c>
    </row>
    <row r="21" customFormat="false" ht="13.8" hidden="false" customHeight="false" outlineLevel="0" collapsed="false">
      <c r="B21" s="95" t="s">
        <v>188</v>
      </c>
      <c r="C21" s="96" t="s">
        <v>175</v>
      </c>
      <c r="D21" s="101" t="n">
        <f aca="false">F20+0.01</f>
        <v>280000.01</v>
      </c>
      <c r="E21" s="97" t="s">
        <v>173</v>
      </c>
      <c r="F21" s="98" t="n">
        <v>350000</v>
      </c>
      <c r="G21" s="99" t="n">
        <f aca="false">IF(MOD(($G$173/2)*10^(2+1),20)=5, TRUNC($G$173/2,2), ROUND($G$173/2,2))</f>
        <v>1507.08</v>
      </c>
      <c r="H21" s="83" t="n">
        <f aca="false">SUM(J21,K21)</f>
        <v>1507.08</v>
      </c>
      <c r="I21" s="83" t="n">
        <f aca="false">SUM(J21:L21)</f>
        <v>2342.15</v>
      </c>
      <c r="J21" s="83" t="n">
        <f aca="false">IF(MOD(G21*0.9434*10^(2+1),20)=5, TRUNC(G21*0.9434,2), ROUND(G21*0.9434,2))</f>
        <v>1421.78</v>
      </c>
      <c r="K21" s="100" t="n">
        <f aca="false">IF(MOD(G21*0.0566*10^(2+1),20)=5, TRUNC(G21*0.0566,2), ROUND(G21*0.0566,2))</f>
        <v>85.3</v>
      </c>
      <c r="L21" s="87" t="n">
        <f aca="false">IF(MOD(($L$173/2)*10^(2+1),20)=5, TRUNC($L$173/2,2), ROUND($L$173/2,2))</f>
        <v>835.07</v>
      </c>
      <c r="M21" s="86" t="n">
        <f aca="false">(J21+K21)*0.05</f>
        <v>75.354</v>
      </c>
      <c r="N21" s="87" t="n">
        <f aca="false">SUM(J21:M21)</f>
        <v>2417.504</v>
      </c>
    </row>
    <row r="22" customFormat="false" ht="13.8" hidden="false" customHeight="false" outlineLevel="0" collapsed="false">
      <c r="B22" s="95" t="s">
        <v>189</v>
      </c>
      <c r="C22" s="96" t="s">
        <v>175</v>
      </c>
      <c r="D22" s="101" t="n">
        <f aca="false">F21+0.01</f>
        <v>350000.01</v>
      </c>
      <c r="E22" s="97" t="s">
        <v>173</v>
      </c>
      <c r="F22" s="98" t="n">
        <v>420000</v>
      </c>
      <c r="G22" s="99" t="n">
        <f aca="false">IF(MOD(($G$174/2)*10^(2+1),20)=5, TRUNC($G$174/2,2), ROUND($G$174/2,2))</f>
        <v>1547.66</v>
      </c>
      <c r="H22" s="83" t="n">
        <f aca="false">SUM(J22,K22)</f>
        <v>1547.66</v>
      </c>
      <c r="I22" s="83" t="n">
        <f aca="false">SUM(J22:L22)</f>
        <v>2405.22</v>
      </c>
      <c r="J22" s="83" t="n">
        <f aca="false">IF(MOD(G22*0.9434*10^(2+1),20)=5, TRUNC(G22*0.9434,2), ROUND(G22*0.9434,2))</f>
        <v>1460.06</v>
      </c>
      <c r="K22" s="100" t="n">
        <f aca="false">IF(MOD(G22*0.0566*10^(2+1),20)=5, TRUNC(G22*0.0566,2), ROUND(G22*0.0566,2))</f>
        <v>87.6</v>
      </c>
      <c r="L22" s="87" t="n">
        <f aca="false">IF(MOD(($L$174/2)*10^(2+1),20)=5, TRUNC($L$174/2,2), ROUND($L$174/2,2))</f>
        <v>857.56</v>
      </c>
      <c r="M22" s="86" t="n">
        <f aca="false">(J22+K22)*0.05</f>
        <v>77.383</v>
      </c>
      <c r="N22" s="87" t="n">
        <f aca="false">SUM(J22:M22)</f>
        <v>2482.603</v>
      </c>
    </row>
    <row r="23" customFormat="false" ht="13.8" hidden="false" customHeight="false" outlineLevel="0" collapsed="false">
      <c r="B23" s="95" t="s">
        <v>190</v>
      </c>
      <c r="C23" s="96" t="s">
        <v>175</v>
      </c>
      <c r="D23" s="101" t="n">
        <f aca="false">F22+0.01</f>
        <v>420000.01</v>
      </c>
      <c r="E23" s="97" t="s">
        <v>173</v>
      </c>
      <c r="F23" s="98" t="n">
        <v>560000</v>
      </c>
      <c r="G23" s="99" t="n">
        <f aca="false">IF(MOD(($G$175/2)*10^(2+1),20)=5, TRUNC($G$175/2,2), ROUND($G$175/2,2))</f>
        <v>1588.5</v>
      </c>
      <c r="H23" s="83" t="n">
        <f aca="false">SUM(J23,K23)</f>
        <v>1588.5</v>
      </c>
      <c r="I23" s="83" t="n">
        <f aca="false">SUM(J23:L23)</f>
        <v>2638.1</v>
      </c>
      <c r="J23" s="83" t="n">
        <f aca="false">IF(MOD(G23*0.9434*10^(2+1),20)=5, TRUNC(G23*0.9434,2), ROUND(G23*0.9434,2))</f>
        <v>1498.59</v>
      </c>
      <c r="K23" s="100" t="n">
        <f aca="false">IF(MOD(G23*0.0566*10^(2+1),20)=5, TRUNC(G23*0.0566,2), ROUND(G23*0.0566,2))</f>
        <v>89.91</v>
      </c>
      <c r="L23" s="87" t="n">
        <f aca="false">IF(MOD(($L$175/2)*10^(2+1),20)=5, TRUNC($L$175/2,2), ROUND($L$175/2,2))</f>
        <v>1049.6</v>
      </c>
      <c r="M23" s="86" t="n">
        <f aca="false">(J23+K23)*0.05</f>
        <v>79.425</v>
      </c>
      <c r="N23" s="87" t="n">
        <f aca="false">SUM(J23:M23)</f>
        <v>2717.525</v>
      </c>
    </row>
    <row r="24" customFormat="false" ht="13.8" hidden="false" customHeight="false" outlineLevel="0" collapsed="false">
      <c r="B24" s="95" t="s">
        <v>191</v>
      </c>
      <c r="C24" s="96" t="s">
        <v>175</v>
      </c>
      <c r="D24" s="101" t="n">
        <f aca="false">F23+0.01</f>
        <v>560000.01</v>
      </c>
      <c r="E24" s="97" t="s">
        <v>173</v>
      </c>
      <c r="F24" s="98" t="n">
        <v>700000</v>
      </c>
      <c r="G24" s="99" t="n">
        <f aca="false">IF(MOD(($G$176/2)*10^(2+1),20)=5, TRUNC($G$176/2,2), ROUND($G$176/2,2))</f>
        <v>1675.75</v>
      </c>
      <c r="H24" s="83" t="n">
        <f aca="false">SUM(J24,K24)</f>
        <v>1675.75</v>
      </c>
      <c r="I24" s="83" t="n">
        <f aca="false">SUM(J24:L24)</f>
        <v>2783.09</v>
      </c>
      <c r="J24" s="83" t="n">
        <f aca="false">IF(MOD(G24*0.9434*10^(2+1),20)=5, TRUNC(G24*0.9434,2), ROUND(G24*0.9434,2))</f>
        <v>1580.9</v>
      </c>
      <c r="K24" s="100" t="n">
        <f aca="false">IF(MOD(G24*0.0566*10^(2+1),20)=5, TRUNC(G24*0.0566,2), ROUND(G24*0.0566,2))</f>
        <v>94.85</v>
      </c>
      <c r="L24" s="87" t="n">
        <f aca="false">IF(MOD(($L$176/2)*10^(2+1),20)=5, TRUNC($L$176/2,2), ROUND($L$176/2,2))</f>
        <v>1107.34</v>
      </c>
      <c r="M24" s="86" t="n">
        <f aca="false">(J24+K24)*0.05</f>
        <v>83.7875</v>
      </c>
      <c r="N24" s="87" t="n">
        <f aca="false">SUM(J24:M24)</f>
        <v>2866.8775</v>
      </c>
    </row>
    <row r="25" customFormat="false" ht="13.8" hidden="false" customHeight="false" outlineLevel="0" collapsed="false">
      <c r="B25" s="95" t="s">
        <v>192</v>
      </c>
      <c r="C25" s="96" t="s">
        <v>175</v>
      </c>
      <c r="D25" s="101" t="n">
        <f aca="false">F24+0.01</f>
        <v>700000.01</v>
      </c>
      <c r="E25" s="97" t="s">
        <v>173</v>
      </c>
      <c r="F25" s="98" t="n">
        <v>840000</v>
      </c>
      <c r="G25" s="99" t="n">
        <f aca="false">IF(MOD(($G$177/2)*10^(2+1),20)=5, TRUNC($G$177/2,2), ROUND($G$177/2,2))</f>
        <v>1763.23</v>
      </c>
      <c r="H25" s="83" t="n">
        <f aca="false">SUM(J25,K25)</f>
        <v>1763.23</v>
      </c>
      <c r="I25" s="83" t="n">
        <f aca="false">SUM(J25:L25)</f>
        <v>2928.37</v>
      </c>
      <c r="J25" s="83" t="n">
        <f aca="false">IF(MOD(G25*0.9434*10^(2+1),20)=5, TRUNC(G25*0.9434,2), ROUND(G25*0.9434,2))</f>
        <v>1663.43</v>
      </c>
      <c r="K25" s="100" t="n">
        <f aca="false">IF(MOD(G25*0.0566*10^(2+1),20)=5, TRUNC(G25*0.0566,2), ROUND(G25*0.0566,2))</f>
        <v>99.8</v>
      </c>
      <c r="L25" s="87" t="n">
        <f aca="false">IF(MOD(($L$177/2)*10^(2+1),20)=5, TRUNC($L$177/2,2), ROUND($L$177/2,2))</f>
        <v>1165.14</v>
      </c>
      <c r="M25" s="86" t="n">
        <f aca="false">(J25+K25)*0.05</f>
        <v>88.1615</v>
      </c>
      <c r="N25" s="87" t="n">
        <f aca="false">SUM(J25:M25)</f>
        <v>3016.5315</v>
      </c>
    </row>
    <row r="26" customFormat="false" ht="13.8" hidden="false" customHeight="false" outlineLevel="0" collapsed="false">
      <c r="B26" s="95" t="s">
        <v>193</v>
      </c>
      <c r="C26" s="96" t="s">
        <v>175</v>
      </c>
      <c r="D26" s="101" t="n">
        <f aca="false">F25+0.01</f>
        <v>840000.01</v>
      </c>
      <c r="E26" s="97" t="s">
        <v>173</v>
      </c>
      <c r="F26" s="98" t="n">
        <v>1120000</v>
      </c>
      <c r="G26" s="99" t="n">
        <f aca="false">IF(MOD(($G$178/2)*10^(2+1),20)=5, TRUNC($G$178/2,2), ROUND($G$178/2,2))</f>
        <v>1851.02</v>
      </c>
      <c r="H26" s="83" t="n">
        <f aca="false">SUM(J26,K26)</f>
        <v>1851.02</v>
      </c>
      <c r="I26" s="83" t="n">
        <f aca="false">SUM(J26:L26)</f>
        <v>3279.76</v>
      </c>
      <c r="J26" s="83" t="n">
        <f aca="false">IF(MOD(G26*0.9434*10^(2+1),20)=5, TRUNC(G26*0.9434,2), ROUND(G26*0.9434,2))</f>
        <v>1746.25</v>
      </c>
      <c r="K26" s="100" t="n">
        <f aca="false">IF(MOD(G26*0.0566*10^(2+1),20)=5, TRUNC(G26*0.0566,2), ROUND(G26*0.0566,2))</f>
        <v>104.77</v>
      </c>
      <c r="L26" s="87" t="n">
        <f aca="false">IF(MOD(($L$178/2)*10^(2+1),20)=5, TRUNC($L$178/2,2), ROUND($L$178/2,2))</f>
        <v>1428.74</v>
      </c>
      <c r="M26" s="86" t="n">
        <f aca="false">(J26+K26)*0.05</f>
        <v>92.551</v>
      </c>
      <c r="N26" s="87" t="n">
        <f aca="false">SUM(J26:M26)</f>
        <v>3372.311</v>
      </c>
    </row>
    <row r="27" customFormat="false" ht="13.8" hidden="false" customHeight="false" outlineLevel="0" collapsed="false">
      <c r="B27" s="95" t="s">
        <v>194</v>
      </c>
      <c r="C27" s="96" t="s">
        <v>175</v>
      </c>
      <c r="D27" s="101" t="n">
        <f aca="false">F26+0.01</f>
        <v>1120000.01</v>
      </c>
      <c r="E27" s="97" t="s">
        <v>173</v>
      </c>
      <c r="F27" s="98" t="n">
        <v>1400000</v>
      </c>
      <c r="G27" s="99" t="n">
        <f aca="false">IF(MOD(($G$179/2)*10^(2+1),20)=5, TRUNC($G$179/2,2), ROUND($G$179/2,2))</f>
        <v>2004.94</v>
      </c>
      <c r="H27" s="83" t="n">
        <f aca="false">SUM(J27,K27)</f>
        <v>2004.94</v>
      </c>
      <c r="I27" s="83" t="n">
        <f aca="false">SUM(J27:L27)</f>
        <v>3552.54</v>
      </c>
      <c r="J27" s="83" t="n">
        <f aca="false">IF(MOD(G27*0.9434*10^(2+1),20)=5, TRUNC(G27*0.9434,2), ROUND(G27*0.9434,2))</f>
        <v>1891.46</v>
      </c>
      <c r="K27" s="100" t="n">
        <f aca="false">IF(MOD(G27*0.0566*10^(2+1),20)=5, TRUNC(G27*0.0566,2), ROUND(G27*0.0566,2))</f>
        <v>113.48</v>
      </c>
      <c r="L27" s="87" t="n">
        <f aca="false">IF(MOD(($L$179/2)*10^(2+1),20)=5, TRUNC($L$179/2,2), ROUND($L$179/2,2))</f>
        <v>1547.6</v>
      </c>
      <c r="M27" s="86" t="n">
        <f aca="false">(J27+K27)*0.05</f>
        <v>100.247</v>
      </c>
      <c r="N27" s="87" t="n">
        <f aca="false">SUM(J27:M27)</f>
        <v>3652.787</v>
      </c>
    </row>
    <row r="28" customFormat="false" ht="13.8" hidden="false" customHeight="false" outlineLevel="0" collapsed="false">
      <c r="B28" s="95" t="s">
        <v>195</v>
      </c>
      <c r="C28" s="96" t="s">
        <v>175</v>
      </c>
      <c r="D28" s="101" t="n">
        <f aca="false">F27+0.01</f>
        <v>1400000.01</v>
      </c>
      <c r="E28" s="97" t="s">
        <v>173</v>
      </c>
      <c r="F28" s="98" t="n">
        <v>1680000</v>
      </c>
      <c r="G28" s="99" t="n">
        <f aca="false">IF(MOD(($G$180/2)*10^(2+1),20)=5, TRUNC($G$180/2,2), ROUND($G$180/2,2))</f>
        <v>2159.16</v>
      </c>
      <c r="H28" s="83" t="n">
        <f aca="false">SUM(J28,K28)</f>
        <v>2159.16</v>
      </c>
      <c r="I28" s="83" t="n">
        <f aca="false">SUM(J28:L28)</f>
        <v>3825.8</v>
      </c>
      <c r="J28" s="83" t="n">
        <f aca="false">IF(MOD(G28*0.9434*10^(2+1),20)=5, TRUNC(G28*0.9434,2), ROUND(G28*0.9434,2))</f>
        <v>2036.95</v>
      </c>
      <c r="K28" s="100" t="n">
        <f aca="false">IF(MOD(G28*0.0566*10^(2+1),20)=5, TRUNC(G28*0.0566,2), ROUND(G28*0.0566,2))</f>
        <v>122.21</v>
      </c>
      <c r="L28" s="87" t="n">
        <f aca="false">IF(MOD(($L$180/2)*10^(2+1),20)=5, TRUNC($L$180/2,2), ROUND($L$180/2,2))</f>
        <v>1666.64</v>
      </c>
      <c r="M28" s="86" t="n">
        <f aca="false">(J28+K28)*0.05</f>
        <v>107.958</v>
      </c>
      <c r="N28" s="87" t="n">
        <f aca="false">SUM(J28:M28)</f>
        <v>3933.758</v>
      </c>
    </row>
    <row r="29" customFormat="false" ht="13.8" hidden="false" customHeight="false" outlineLevel="0" collapsed="false">
      <c r="B29" s="95" t="s">
        <v>196</v>
      </c>
      <c r="C29" s="96" t="s">
        <v>175</v>
      </c>
      <c r="D29" s="101" t="n">
        <f aca="false">F28+0.01</f>
        <v>1680000.01</v>
      </c>
      <c r="E29" s="97" t="s">
        <v>173</v>
      </c>
      <c r="F29" s="98" t="n">
        <v>3200000</v>
      </c>
      <c r="G29" s="99" t="n">
        <f aca="false">IF(MOD(($G$181/2)*10^(2+1),20)=5, TRUNC($G$181/2,2), ROUND($G$181/2,2))</f>
        <v>2313.72</v>
      </c>
      <c r="H29" s="83" t="n">
        <f aca="false">SUM(J29,K29)</f>
        <v>2313.72</v>
      </c>
      <c r="I29" s="83" t="n">
        <f aca="false">SUM(J29:L29)</f>
        <v>4099.61</v>
      </c>
      <c r="J29" s="83" t="n">
        <f aca="false">IF(MOD(G29*0.9434*10^(2+1),20)=5, TRUNC(G29*0.9434,2), ROUND(G29*0.9434,2))</f>
        <v>2182.76</v>
      </c>
      <c r="K29" s="100" t="n">
        <f aca="false">IF(MOD(G29*0.0566*10^(2+1),20)=5, TRUNC(G29*0.0566,2), ROUND(G29*0.0566,2))</f>
        <v>130.96</v>
      </c>
      <c r="L29" s="87" t="n">
        <f aca="false">IF(MOD(($L$181/2)*10^(2+1),20)=5, TRUNC($L$181/2,2), ROUND($L$181/2,2))</f>
        <v>1785.89</v>
      </c>
      <c r="M29" s="86" t="n">
        <f aca="false">(J29+K29)*0.05</f>
        <v>115.686</v>
      </c>
      <c r="N29" s="87" t="n">
        <f aca="false">SUM(J29:M29)</f>
        <v>4215.296</v>
      </c>
    </row>
    <row r="30" customFormat="false" ht="13.8" hidden="false" customHeight="false" outlineLevel="0" collapsed="false">
      <c r="B30" s="102" t="s">
        <v>197</v>
      </c>
      <c r="C30" s="103"/>
      <c r="D30" s="104"/>
      <c r="E30" s="104" t="s">
        <v>198</v>
      </c>
      <c r="F30" s="105" t="n">
        <v>3200000</v>
      </c>
      <c r="G30" s="99" t="n">
        <f aca="false">IF(MOD(($G$182/2)*10^(2+1),20)=5, TRUNC($G$182/2,2), ROUND($G$182/2,2))</f>
        <v>2892.24</v>
      </c>
      <c r="H30" s="83" t="n">
        <f aca="false">SUM(J30,K30)</f>
        <v>2892.24</v>
      </c>
      <c r="I30" s="83" t="n">
        <f aca="false">SUM(J30:L30)</f>
        <v>5124.67</v>
      </c>
      <c r="J30" s="106" t="n">
        <f aca="false">IF(MOD(G30*0.9434*10^(2+1),20)=5, TRUNC(G30*0.9434,2), ROUND(G30*0.9434,2))</f>
        <v>2728.54</v>
      </c>
      <c r="K30" s="107" t="n">
        <f aca="false">IF(MOD(G30*0.0566*10^(2+1),20)=5, TRUNC(G30*0.0566,2), ROUND(G30*0.0566,2))</f>
        <v>163.7</v>
      </c>
      <c r="L30" s="108" t="n">
        <f aca="false">IF(MOD(($L$182/2)*10^(2+1),20)=5, TRUNC($L$182/2,2), ROUND($L$182/2,2))</f>
        <v>2232.43</v>
      </c>
      <c r="M30" s="86" t="n">
        <f aca="false">(J30+K30)*0.05</f>
        <v>144.612</v>
      </c>
      <c r="N30" s="87" t="n">
        <f aca="false">SUM(J30:M30)</f>
        <v>5269.282</v>
      </c>
    </row>
    <row r="31" customFormat="false" ht="23.85" hidden="false" customHeight="true" outlineLevel="0" collapsed="false">
      <c r="B31" s="76" t="s">
        <v>166</v>
      </c>
      <c r="C31" s="109" t="s">
        <v>199</v>
      </c>
      <c r="D31" s="109"/>
      <c r="E31" s="109"/>
      <c r="F31" s="109"/>
      <c r="G31" s="109"/>
      <c r="H31" s="109"/>
      <c r="I31" s="109"/>
      <c r="J31" s="109"/>
      <c r="K31" s="109"/>
      <c r="L31" s="109"/>
      <c r="M31" s="109"/>
      <c r="N31" s="109"/>
      <c r="P31" s="79"/>
    </row>
    <row r="32" customFormat="false" ht="13.8" hidden="false" customHeight="true" outlineLevel="0" collapsed="false">
      <c r="B32" s="89" t="s">
        <v>166</v>
      </c>
      <c r="C32" s="90" t="s">
        <v>171</v>
      </c>
      <c r="D32" s="90"/>
      <c r="E32" s="91" t="s">
        <v>171</v>
      </c>
      <c r="F32" s="91"/>
      <c r="G32" s="92"/>
      <c r="H32" s="92"/>
      <c r="I32" s="92"/>
      <c r="J32" s="92"/>
      <c r="K32" s="93"/>
      <c r="L32" s="94"/>
      <c r="M32" s="92"/>
      <c r="N32" s="94"/>
    </row>
    <row r="33" customFormat="false" ht="13.8" hidden="false" customHeight="false" outlineLevel="0" collapsed="false">
      <c r="B33" s="95" t="s">
        <v>200</v>
      </c>
      <c r="C33" s="96"/>
      <c r="D33" s="97"/>
      <c r="E33" s="97" t="s">
        <v>173</v>
      </c>
      <c r="F33" s="98" t="n">
        <v>1400</v>
      </c>
      <c r="G33" s="99" t="n">
        <f aca="false">IF(MOD(($G$159/2)*10^(2+1),20)=5, TRUNC($G$159/2,2), ROUND($G$159/2,2))</f>
        <v>76.04</v>
      </c>
      <c r="H33" s="83" t="n">
        <f aca="false">SUM(J33,K33)</f>
        <v>76.04</v>
      </c>
      <c r="I33" s="83" t="n">
        <f aca="false">SUM(J33:L33)</f>
        <v>105.34</v>
      </c>
      <c r="J33" s="83" t="n">
        <f aca="false">IF(MOD(G33*0.9434*10^(2+1),20)=5, TRUNC(G33*0.9434,2), ROUND(G33*0.9434,2))</f>
        <v>71.74</v>
      </c>
      <c r="K33" s="100" t="n">
        <f aca="false">IF(MOD(G33*0.0566*10^(2+1),20)=5, TRUNC(G33*0.0566,2), ROUND(G33*0.0566,2))</f>
        <v>4.3</v>
      </c>
      <c r="L33" s="87" t="n">
        <f aca="false">IF(MOD(($L$159/2)*10^(2+1),20)=5, TRUNC($L$159/2,2), ROUND($L$159/2,2))</f>
        <v>29.3</v>
      </c>
      <c r="M33" s="86" t="n">
        <f aca="false">(J33+K33)*0.05</f>
        <v>3.802</v>
      </c>
      <c r="N33" s="87" t="n">
        <f aca="false">SUM(J33:M33)</f>
        <v>109.142</v>
      </c>
    </row>
    <row r="34" customFormat="false" ht="13.8" hidden="false" customHeight="false" outlineLevel="0" collapsed="false">
      <c r="B34" s="95" t="s">
        <v>201</v>
      </c>
      <c r="C34" s="96" t="s">
        <v>175</v>
      </c>
      <c r="D34" s="101" t="n">
        <f aca="false">F33+0.01</f>
        <v>1400.01</v>
      </c>
      <c r="E34" s="97" t="s">
        <v>173</v>
      </c>
      <c r="F34" s="98" t="n">
        <v>2720</v>
      </c>
      <c r="G34" s="99" t="n">
        <f aca="false">IF(MOD(($G$160/2)*10^(2+1),20)=5, TRUNC($G$160/2,2), ROUND($G$160/2,2))</f>
        <v>124.04</v>
      </c>
      <c r="H34" s="83" t="n">
        <f aca="false">SUM(J34,K34)</f>
        <v>124.04</v>
      </c>
      <c r="I34" s="83" t="n">
        <f aca="false">SUM(J34:L34)</f>
        <v>171.84</v>
      </c>
      <c r="J34" s="83" t="n">
        <f aca="false">IF(MOD(G34*0.9434*10^(2+1),20)=5, TRUNC(G34*0.9434,2), ROUND(G34*0.9434,2))</f>
        <v>117.02</v>
      </c>
      <c r="K34" s="100" t="n">
        <f aca="false">IF(MOD(G34*0.0566*10^(2+1),20)=5, TRUNC(G34*0.0566,2), ROUND(G34*0.0566,2))</f>
        <v>7.02</v>
      </c>
      <c r="L34" s="87" t="n">
        <f aca="false">IF(MOD(($L$160/2)*10^(2+1),20)=5, TRUNC($L$160/2,2), ROUND($L$160/2,2))</f>
        <v>47.8</v>
      </c>
      <c r="M34" s="86" t="n">
        <f aca="false">(J34+K34)*0.05</f>
        <v>6.202</v>
      </c>
      <c r="N34" s="87" t="n">
        <f aca="false">SUM(J34:M34)</f>
        <v>178.042</v>
      </c>
    </row>
    <row r="35" customFormat="false" ht="13.8" hidden="false" customHeight="false" outlineLevel="0" collapsed="false">
      <c r="B35" s="95" t="s">
        <v>202</v>
      </c>
      <c r="C35" s="96" t="s">
        <v>175</v>
      </c>
      <c r="D35" s="101" t="n">
        <f aca="false">F34+0.01</f>
        <v>2720.01</v>
      </c>
      <c r="E35" s="97" t="s">
        <v>173</v>
      </c>
      <c r="F35" s="98" t="n">
        <v>5440</v>
      </c>
      <c r="G35" s="99" t="n">
        <f aca="false">IF(MOD(($G$161/2)*10^(2+1),20)=5, TRUNC($G$161/2,2), ROUND($G$161/2,2))</f>
        <v>179.76</v>
      </c>
      <c r="H35" s="83" t="n">
        <f aca="false">SUM(J35,K35)</f>
        <v>179.76</v>
      </c>
      <c r="I35" s="83" t="n">
        <f aca="false">SUM(J35:L35)</f>
        <v>249.02</v>
      </c>
      <c r="J35" s="83" t="n">
        <f aca="false">IF(MOD(G35*0.9434*10^(2+1),20)=5, TRUNC(G35*0.9434,2), ROUND(G35*0.9434,2))</f>
        <v>169.59</v>
      </c>
      <c r="K35" s="100" t="n">
        <f aca="false">IF(MOD(G35*0.0566*10^(2+1),20)=5, TRUNC(G35*0.0566,2), ROUND(G35*0.0566,2))</f>
        <v>10.17</v>
      </c>
      <c r="L35" s="87" t="n">
        <f aca="false">IF(MOD(($L$161/2)*10^(2+1),20)=5, TRUNC($L$161/2,2), ROUND($L$161/2,2))</f>
        <v>69.26</v>
      </c>
      <c r="M35" s="86" t="n">
        <f aca="false">(J35+K35)*0.05</f>
        <v>8.988</v>
      </c>
      <c r="N35" s="87" t="n">
        <f aca="false">SUM(J35:M35)</f>
        <v>258.008</v>
      </c>
    </row>
    <row r="36" customFormat="false" ht="13.8" hidden="false" customHeight="false" outlineLevel="0" collapsed="false">
      <c r="B36" s="95" t="s">
        <v>203</v>
      </c>
      <c r="C36" s="96" t="s">
        <v>175</v>
      </c>
      <c r="D36" s="101" t="n">
        <f aca="false">F35+0.01</f>
        <v>5440.01</v>
      </c>
      <c r="E36" s="97" t="s">
        <v>173</v>
      </c>
      <c r="F36" s="98" t="n">
        <v>7000</v>
      </c>
      <c r="G36" s="99" t="n">
        <f aca="false">IF(MOD(($G$162/2)*10^(2+1),20)=5, TRUNC($G$162/2,2), ROUND($G$162/2,2))</f>
        <v>248.84</v>
      </c>
      <c r="H36" s="83" t="n">
        <f aca="false">SUM(J36,K36)</f>
        <v>248.84</v>
      </c>
      <c r="I36" s="83" t="n">
        <f aca="false">SUM(J36:L36)</f>
        <v>344.73</v>
      </c>
      <c r="J36" s="83" t="n">
        <f aca="false">IF(MOD(G36*0.9434*10^(2+1),20)=5, TRUNC(G36*0.9434,2), ROUND(G36*0.9434,2))</f>
        <v>234.76</v>
      </c>
      <c r="K36" s="100" t="n">
        <f aca="false">IF(MOD(G36*0.0566*10^(2+1),20)=5, TRUNC(G36*0.0566,2), ROUND(G36*0.0566,2))</f>
        <v>14.08</v>
      </c>
      <c r="L36" s="87" t="n">
        <f aca="false">IF(MOD(($L$162/2)*10^(2+1),20)=5, TRUNC($L$162/2,2), ROUND($L$162/2,2))</f>
        <v>95.89</v>
      </c>
      <c r="M36" s="86" t="n">
        <f aca="false">(J36+K36)*0.05</f>
        <v>12.442</v>
      </c>
      <c r="N36" s="87" t="n">
        <f aca="false">SUM(J36:M36)</f>
        <v>357.172</v>
      </c>
    </row>
    <row r="37" customFormat="false" ht="13.8" hidden="false" customHeight="false" outlineLevel="0" collapsed="false">
      <c r="B37" s="95" t="s">
        <v>204</v>
      </c>
      <c r="C37" s="96" t="s">
        <v>175</v>
      </c>
      <c r="D37" s="101" t="n">
        <f aca="false">F36+0.01</f>
        <v>7000.01</v>
      </c>
      <c r="E37" s="97" t="s">
        <v>173</v>
      </c>
      <c r="F37" s="98" t="n">
        <v>14000</v>
      </c>
      <c r="G37" s="99" t="n">
        <f aca="false">IF(MOD(($G$163/2)*10^(2+1),20)=5, TRUNC($G$163/2,2), ROUND($G$163/2,2))</f>
        <v>331.86</v>
      </c>
      <c r="H37" s="83" t="n">
        <f aca="false">SUM(J37,K37)</f>
        <v>331.86</v>
      </c>
      <c r="I37" s="83" t="n">
        <f aca="false">SUM(J37:L37)</f>
        <v>459.72</v>
      </c>
      <c r="J37" s="83" t="n">
        <f aca="false">IF(MOD(G37*0.9434*10^(2+1),20)=5, TRUNC(G37*0.9434,2), ROUND(G37*0.9434,2))</f>
        <v>313.08</v>
      </c>
      <c r="K37" s="100" t="n">
        <f aca="false">IF(MOD(G37*0.0566*10^(2+1),20)=5, TRUNC(G37*0.0566,2), ROUND(G37*0.0566,2))</f>
        <v>18.78</v>
      </c>
      <c r="L37" s="87" t="n">
        <f aca="false">IF(MOD(($L$163/2)*10^(2+1),20)=5, TRUNC($L$163/2,2), ROUND($L$163/2,2))</f>
        <v>127.86</v>
      </c>
      <c r="M37" s="86" t="n">
        <f aca="false">(J37+K37)*0.05</f>
        <v>16.593</v>
      </c>
      <c r="N37" s="87" t="n">
        <f aca="false">SUM(J37:M37)</f>
        <v>476.313</v>
      </c>
    </row>
    <row r="38" customFormat="false" ht="13.8" hidden="false" customHeight="false" outlineLevel="0" collapsed="false">
      <c r="B38" s="95" t="s">
        <v>205</v>
      </c>
      <c r="C38" s="96" t="s">
        <v>175</v>
      </c>
      <c r="D38" s="101" t="n">
        <f aca="false">F37+0.01</f>
        <v>14000.01</v>
      </c>
      <c r="E38" s="97" t="s">
        <v>173</v>
      </c>
      <c r="F38" s="98" t="n">
        <v>28000</v>
      </c>
      <c r="G38" s="99" t="n">
        <f aca="false">IF(MOD(($G$164/2)*10^(2+1),20)=5, TRUNC($G$164/2,2), ROUND($G$164/2,2))</f>
        <v>428.72</v>
      </c>
      <c r="H38" s="83" t="n">
        <f aca="false">SUM(J38,K38)</f>
        <v>428.72</v>
      </c>
      <c r="I38" s="83" t="n">
        <f aca="false">SUM(J38:L38)</f>
        <v>593.94</v>
      </c>
      <c r="J38" s="83" t="n">
        <f aca="false">IF(MOD(G38*0.9434*10^(2+1),20)=5, TRUNC(G38*0.9434,2), ROUND(G38*0.9434,2))</f>
        <v>404.45</v>
      </c>
      <c r="K38" s="100" t="n">
        <f aca="false">IF(MOD(G38*0.0566*10^(2+1),20)=5, TRUNC(G38*0.0566,2), ROUND(G38*0.0566,2))</f>
        <v>24.27</v>
      </c>
      <c r="L38" s="87" t="n">
        <f aca="false">IF(MOD(($L$164/2)*10^(2+1),20)=5, TRUNC($L$164/2,2), ROUND($L$164/2,2))</f>
        <v>165.22</v>
      </c>
      <c r="M38" s="86" t="n">
        <f aca="false">(J38+K38)*0.05</f>
        <v>21.436</v>
      </c>
      <c r="N38" s="87" t="n">
        <f aca="false">SUM(J38:M38)</f>
        <v>615.376</v>
      </c>
    </row>
    <row r="39" customFormat="false" ht="13.8" hidden="false" customHeight="false" outlineLevel="0" collapsed="false">
      <c r="B39" s="95" t="s">
        <v>206</v>
      </c>
      <c r="C39" s="96" t="s">
        <v>175</v>
      </c>
      <c r="D39" s="101" t="n">
        <f aca="false">F38+0.01</f>
        <v>28000.01</v>
      </c>
      <c r="E39" s="97" t="s">
        <v>173</v>
      </c>
      <c r="F39" s="98" t="n">
        <v>42000</v>
      </c>
      <c r="G39" s="99" t="n">
        <f aca="false">IF(MOD(($G$165/2)*10^(2+1),20)=5, TRUNC($G$165/2,2), ROUND($G$165/2,2))</f>
        <v>539.27</v>
      </c>
      <c r="H39" s="83" t="n">
        <f aca="false">SUM(J39,K39)</f>
        <v>539.27</v>
      </c>
      <c r="I39" s="83" t="n">
        <f aca="false">SUM(J39:L39)</f>
        <v>747.07</v>
      </c>
      <c r="J39" s="83" t="n">
        <f aca="false">IF(MOD(G39*0.9434*10^(2+1),20)=5, TRUNC(G39*0.9434,2), ROUND(G39*0.9434,2))</f>
        <v>508.75</v>
      </c>
      <c r="K39" s="100" t="n">
        <f aca="false">IF(MOD(G39*0.0566*10^(2+1),20)=5, TRUNC(G39*0.0566,2), ROUND(G39*0.0566,2))</f>
        <v>30.52</v>
      </c>
      <c r="L39" s="87" t="n">
        <f aca="false">IF(MOD(($L$165/2)*10^(2+1),20)=5, TRUNC($L$165/2,2), ROUND($L$165/2,2))</f>
        <v>207.8</v>
      </c>
      <c r="M39" s="86" t="n">
        <f aca="false">(J39+K39)*0.05</f>
        <v>26.9635</v>
      </c>
      <c r="N39" s="87" t="n">
        <f aca="false">SUM(J39:M39)</f>
        <v>774.0335</v>
      </c>
    </row>
    <row r="40" customFormat="false" ht="13.8" hidden="false" customHeight="false" outlineLevel="0" collapsed="false">
      <c r="B40" s="95" t="s">
        <v>207</v>
      </c>
      <c r="C40" s="96" t="s">
        <v>175</v>
      </c>
      <c r="D40" s="101" t="n">
        <f aca="false">F39+0.01</f>
        <v>42000.01</v>
      </c>
      <c r="E40" s="97" t="s">
        <v>173</v>
      </c>
      <c r="F40" s="98" t="n">
        <v>56000</v>
      </c>
      <c r="G40" s="99" t="n">
        <f aca="false">IF(MOD(($G$166/2)*10^(2+1),20)=5, TRUNC($G$166/2,2), ROUND($G$166/2,2))</f>
        <v>663.83</v>
      </c>
      <c r="H40" s="83" t="n">
        <f aca="false">SUM(J40,K40)</f>
        <v>663.83</v>
      </c>
      <c r="I40" s="83" t="n">
        <f aca="false">SUM(J40:L40)</f>
        <v>919.61</v>
      </c>
      <c r="J40" s="83" t="n">
        <f aca="false">IF(MOD(G40*0.9434*10^(2+1),20)=5, TRUNC(G40*0.9434,2), ROUND(G40*0.9434,2))</f>
        <v>626.26</v>
      </c>
      <c r="K40" s="100" t="n">
        <f aca="false">IF(MOD(G40*0.0566*10^(2+1),20)=5, TRUNC(G40*0.0566,2), ROUND(G40*0.0566,2))</f>
        <v>37.57</v>
      </c>
      <c r="L40" s="87" t="n">
        <f aca="false">IF(MOD(($L$166/2)*10^(2+1),20)=5, TRUNC($L$166/2,2), ROUND($L$166/2,2))</f>
        <v>255.78</v>
      </c>
      <c r="M40" s="86" t="n">
        <f aca="false">(J40+K40)*0.05</f>
        <v>33.1915</v>
      </c>
      <c r="N40" s="87" t="n">
        <f aca="false">SUM(J40:M40)</f>
        <v>952.8015</v>
      </c>
    </row>
    <row r="41" customFormat="false" ht="13.8" hidden="false" customHeight="false" outlineLevel="0" collapsed="false">
      <c r="B41" s="95" t="s">
        <v>208</v>
      </c>
      <c r="C41" s="96" t="s">
        <v>175</v>
      </c>
      <c r="D41" s="101" t="n">
        <f aca="false">F40+0.01</f>
        <v>56000.01</v>
      </c>
      <c r="E41" s="97" t="s">
        <v>173</v>
      </c>
      <c r="F41" s="98" t="n">
        <v>70000</v>
      </c>
      <c r="G41" s="99" t="n">
        <f aca="false">IF(MOD(($G$167/2)*10^(2+1),20)=5, TRUNC($G$167/2,2), ROUND($G$167/2,2))</f>
        <v>802.16</v>
      </c>
      <c r="H41" s="83" t="n">
        <f aca="false">SUM(J41,K41)</f>
        <v>802.16</v>
      </c>
      <c r="I41" s="83" t="n">
        <f aca="false">SUM(J41:L41)</f>
        <v>1111.25</v>
      </c>
      <c r="J41" s="83" t="n">
        <f aca="false">IF(MOD(G41*0.9434*10^(2+1),20)=5, TRUNC(G41*0.9434,2), ROUND(G41*0.9434,2))</f>
        <v>756.76</v>
      </c>
      <c r="K41" s="100" t="n">
        <f aca="false">IF(MOD(G41*0.0566*10^(2+1),20)=5, TRUNC(G41*0.0566,2), ROUND(G41*0.0566,2))</f>
        <v>45.4</v>
      </c>
      <c r="L41" s="87" t="n">
        <f aca="false">IF(MOD(($L$167/2)*10^(2+1),20)=5, TRUNC($L$167/2,2), ROUND($L$167/2,2))</f>
        <v>309.09</v>
      </c>
      <c r="M41" s="86" t="n">
        <f aca="false">(J41+K41)*0.05</f>
        <v>40.108</v>
      </c>
      <c r="N41" s="87" t="n">
        <f aca="false">SUM(J41:M41)</f>
        <v>1151.358</v>
      </c>
    </row>
    <row r="42" customFormat="false" ht="13.8" hidden="false" customHeight="false" outlineLevel="0" collapsed="false">
      <c r="B42" s="95" t="s">
        <v>209</v>
      </c>
      <c r="C42" s="96" t="s">
        <v>175</v>
      </c>
      <c r="D42" s="101" t="n">
        <f aca="false">F41+0.01</f>
        <v>70000.01</v>
      </c>
      <c r="E42" s="97" t="s">
        <v>173</v>
      </c>
      <c r="F42" s="98" t="n">
        <v>105000</v>
      </c>
      <c r="G42" s="99" t="n">
        <f aca="false">IF(MOD(($G$168/2)*10^(2+1),20)=5, TRUNC($G$168/2,2), ROUND($G$168/2,2))</f>
        <v>1009.57</v>
      </c>
      <c r="H42" s="83" t="n">
        <f aca="false">SUM(J42,K42)</f>
        <v>1009.57</v>
      </c>
      <c r="I42" s="83" t="n">
        <f aca="false">SUM(J42:L42)</f>
        <v>1398.57</v>
      </c>
      <c r="J42" s="83" t="n">
        <f aca="false">IF(MOD(G42*0.9434*10^(2+1),20)=5, TRUNC(G42*0.9434,2), ROUND(G42*0.9434,2))</f>
        <v>952.43</v>
      </c>
      <c r="K42" s="100" t="n">
        <f aca="false">IF(MOD(G42*0.0566*10^(2+1),20)=5, TRUNC(G42*0.0566,2), ROUND(G42*0.0566,2))</f>
        <v>57.14</v>
      </c>
      <c r="L42" s="87" t="n">
        <f aca="false">IF(MOD(($L$168/2)*10^(2+1),20)=5, TRUNC($L$168/2,2), ROUND($L$168/2,2))</f>
        <v>389</v>
      </c>
      <c r="M42" s="86" t="n">
        <f aca="false">(J42+K42)*0.05</f>
        <v>50.4785</v>
      </c>
      <c r="N42" s="87" t="n">
        <f aca="false">SUM(J42:M42)</f>
        <v>1449.0485</v>
      </c>
    </row>
    <row r="43" customFormat="false" ht="13.8" hidden="false" customHeight="false" outlineLevel="0" collapsed="false">
      <c r="B43" s="95" t="s">
        <v>210</v>
      </c>
      <c r="C43" s="96" t="s">
        <v>175</v>
      </c>
      <c r="D43" s="101" t="n">
        <f aca="false">F42+0.01</f>
        <v>105000.01</v>
      </c>
      <c r="E43" s="97" t="s">
        <v>173</v>
      </c>
      <c r="F43" s="98" t="n">
        <v>140000</v>
      </c>
      <c r="G43" s="99" t="n">
        <f aca="false">IF(MOD(($G$169/2)*10^(2+1),20)=5, TRUNC($G$169/2,2), ROUND($G$169/2,2))</f>
        <v>1213.63</v>
      </c>
      <c r="H43" s="83" t="n">
        <f aca="false">SUM(J43,K43)</f>
        <v>1213.63</v>
      </c>
      <c r="I43" s="83" t="n">
        <f aca="false">SUM(J43:L43)</f>
        <v>1777.55</v>
      </c>
      <c r="J43" s="83" t="n">
        <f aca="false">IF(MOD(G43*0.9434*10^(2+1),20)=5, TRUNC(G43*0.9434,2), ROUND(G43*0.9434,2))</f>
        <v>1144.94</v>
      </c>
      <c r="K43" s="100" t="n">
        <f aca="false">IF(MOD(G43*0.0566*10^(2+1),20)=5, TRUNC(G43*0.0566,2), ROUND(G43*0.0566,2))</f>
        <v>68.69</v>
      </c>
      <c r="L43" s="87" t="n">
        <f aca="false">IF(MOD(($L$169/2)*10^(2+1),20)=5, TRUNC($L$169/2,2), ROUND($L$169/2,2))</f>
        <v>563.92</v>
      </c>
      <c r="M43" s="86" t="n">
        <f aca="false">(J43+K43)*0.05</f>
        <v>60.6815</v>
      </c>
      <c r="N43" s="87" t="n">
        <f aca="false">SUM(J43:M43)</f>
        <v>1838.2315</v>
      </c>
    </row>
    <row r="44" customFormat="false" ht="13.8" hidden="false" customHeight="false" outlineLevel="0" collapsed="false">
      <c r="B44" s="95" t="s">
        <v>211</v>
      </c>
      <c r="C44" s="96" t="s">
        <v>175</v>
      </c>
      <c r="D44" s="101" t="n">
        <f aca="false">F43+0.01</f>
        <v>140000.01</v>
      </c>
      <c r="E44" s="97" t="s">
        <v>173</v>
      </c>
      <c r="F44" s="98" t="n">
        <v>175000</v>
      </c>
      <c r="G44" s="99" t="n">
        <f aca="false">IF(MOD(($G$170/2)*10^(2+1),20)=5, TRUNC($G$170/2,2), ROUND($G$170/2,2))</f>
        <v>1297.8</v>
      </c>
      <c r="H44" s="83" t="n">
        <f aca="false">SUM(J44,K44)</f>
        <v>1297.8</v>
      </c>
      <c r="I44" s="83" t="n">
        <f aca="false">SUM(J44:L44)</f>
        <v>1900.88</v>
      </c>
      <c r="J44" s="83" t="n">
        <f aca="false">IF(MOD(G44*0.9434*10^(2+1),20)=5, TRUNC(G44*0.9434,2), ROUND(G44*0.9434,2))</f>
        <v>1224.34</v>
      </c>
      <c r="K44" s="100" t="n">
        <f aca="false">IF(MOD(G44*0.0566*10^(2+1),20)=5, TRUNC(G44*0.0566,2), ROUND(G44*0.0566,2))</f>
        <v>73.46</v>
      </c>
      <c r="L44" s="87" t="n">
        <f aca="false">IF(MOD(($L$170/2)*10^(2+1),20)=5, TRUNC($L$170/2,2), ROUND($L$170/2,2))</f>
        <v>603.08</v>
      </c>
      <c r="M44" s="86" t="n">
        <f aca="false">(J44+K44)*0.05</f>
        <v>64.89</v>
      </c>
      <c r="N44" s="87" t="n">
        <f aca="false">SUM(J44:M44)</f>
        <v>1965.77</v>
      </c>
    </row>
    <row r="45" customFormat="false" ht="13.8" hidden="false" customHeight="false" outlineLevel="0" collapsed="false">
      <c r="B45" s="95" t="s">
        <v>212</v>
      </c>
      <c r="C45" s="96" t="s">
        <v>175</v>
      </c>
      <c r="D45" s="101" t="n">
        <f aca="false">F44+0.01</f>
        <v>175000.01</v>
      </c>
      <c r="E45" s="97" t="s">
        <v>173</v>
      </c>
      <c r="F45" s="98" t="n">
        <v>210000</v>
      </c>
      <c r="G45" s="99" t="n">
        <f aca="false">IF(MOD(($G$171/2)*10^(2+1),20)=5, TRUNC($G$171/2,2), ROUND($G$171/2,2))</f>
        <v>1382.14</v>
      </c>
      <c r="H45" s="83" t="n">
        <f aca="false">SUM(J45,K45)</f>
        <v>1382.14</v>
      </c>
      <c r="I45" s="83" t="n">
        <f aca="false">SUM(J45:L45)</f>
        <v>2024.41</v>
      </c>
      <c r="J45" s="83" t="n">
        <f aca="false">IF(MOD(G45*0.9434*10^(2+1),20)=5, TRUNC(G45*0.9434,2), ROUND(G45*0.9434,2))</f>
        <v>1303.91</v>
      </c>
      <c r="K45" s="100" t="n">
        <f aca="false">IF(MOD(G45*0.0566*10^(2+1),20)=5, TRUNC(G45*0.0566,2), ROUND(G45*0.0566,2))</f>
        <v>78.23</v>
      </c>
      <c r="L45" s="87" t="n">
        <f aca="false">IF(MOD(($L$171/2)*10^(2+1),20)=5, TRUNC($L$171/2,2), ROUND($L$171/2,2))</f>
        <v>642.27</v>
      </c>
      <c r="M45" s="86" t="n">
        <f aca="false">(J45+K45)*0.05</f>
        <v>69.107</v>
      </c>
      <c r="N45" s="87" t="n">
        <f aca="false">SUM(J45:M45)</f>
        <v>2093.517</v>
      </c>
    </row>
    <row r="46" customFormat="false" ht="13.8" hidden="false" customHeight="false" outlineLevel="0" collapsed="false">
      <c r="B46" s="95" t="s">
        <v>213</v>
      </c>
      <c r="C46" s="96" t="s">
        <v>175</v>
      </c>
      <c r="D46" s="101" t="n">
        <f aca="false">F45+0.01</f>
        <v>210000.01</v>
      </c>
      <c r="E46" s="97" t="s">
        <v>173</v>
      </c>
      <c r="F46" s="98" t="n">
        <v>280000</v>
      </c>
      <c r="G46" s="99" t="n">
        <f aca="false">IF(MOD(($G$172/2)*10^(2+1),20)=5, TRUNC($G$172/2,2), ROUND($G$172/2,2))</f>
        <v>1466.71</v>
      </c>
      <c r="H46" s="83" t="n">
        <f aca="false">SUM(J46,K46)</f>
        <v>1466.71</v>
      </c>
      <c r="I46" s="83" t="n">
        <f aca="false">SUM(J46:L46)</f>
        <v>2279.35</v>
      </c>
      <c r="J46" s="83" t="n">
        <f aca="false">IF(MOD(G46*0.9434*10^(2+1),20)=5, TRUNC(G46*0.9434,2), ROUND(G46*0.9434,2))</f>
        <v>1383.69</v>
      </c>
      <c r="K46" s="100" t="n">
        <f aca="false">IF(MOD(G46*0.0566*10^(2+1),20)=5, TRUNC(G46*0.0566,2), ROUND(G46*0.0566,2))</f>
        <v>83.02</v>
      </c>
      <c r="L46" s="87" t="n">
        <f aca="false">IF(MOD(($L$172/2)*10^(2+1),20)=5, TRUNC($L$172/2,2), ROUND($L$172/2,2))</f>
        <v>812.64</v>
      </c>
      <c r="M46" s="86" t="n">
        <f aca="false">(J46+K46)*0.05</f>
        <v>73.3355</v>
      </c>
      <c r="N46" s="87" t="n">
        <f aca="false">SUM(J46:M46)</f>
        <v>2352.6855</v>
      </c>
    </row>
    <row r="47" customFormat="false" ht="13.8" hidden="false" customHeight="false" outlineLevel="0" collapsed="false">
      <c r="B47" s="95" t="s">
        <v>214</v>
      </c>
      <c r="C47" s="96" t="s">
        <v>175</v>
      </c>
      <c r="D47" s="101" t="n">
        <f aca="false">F46+0.01</f>
        <v>280000.01</v>
      </c>
      <c r="E47" s="97" t="s">
        <v>173</v>
      </c>
      <c r="F47" s="98" t="n">
        <v>350000</v>
      </c>
      <c r="G47" s="99" t="n">
        <f aca="false">IF(MOD(($G$173/2)*10^(2+1),20)=5, TRUNC($G$173/2,2), ROUND($G$173/2,2))</f>
        <v>1507.08</v>
      </c>
      <c r="H47" s="83" t="n">
        <f aca="false">SUM(J47,K47)</f>
        <v>1507.08</v>
      </c>
      <c r="I47" s="83" t="n">
        <f aca="false">SUM(J47:L47)</f>
        <v>2342.15</v>
      </c>
      <c r="J47" s="83" t="n">
        <f aca="false">IF(MOD(G47*0.9434*10^(2+1),20)=5, TRUNC(G47*0.9434,2), ROUND(G47*0.9434,2))</f>
        <v>1421.78</v>
      </c>
      <c r="K47" s="100" t="n">
        <f aca="false">IF(MOD(G47*0.0566*10^(2+1),20)=5, TRUNC(G47*0.0566,2), ROUND(G47*0.0566,2))</f>
        <v>85.3</v>
      </c>
      <c r="L47" s="87" t="n">
        <f aca="false">IF(MOD(($L$173/2)*10^(2+1),20)=5, TRUNC($L$173/2,2), ROUND($L$173/2,2))</f>
        <v>835.07</v>
      </c>
      <c r="M47" s="86" t="n">
        <f aca="false">(J47+K47)*0.05</f>
        <v>75.354</v>
      </c>
      <c r="N47" s="87" t="n">
        <f aca="false">SUM(J47:M47)</f>
        <v>2417.504</v>
      </c>
    </row>
    <row r="48" customFormat="false" ht="13.8" hidden="false" customHeight="false" outlineLevel="0" collapsed="false">
      <c r="B48" s="95" t="s">
        <v>215</v>
      </c>
      <c r="C48" s="96" t="s">
        <v>175</v>
      </c>
      <c r="D48" s="101" t="n">
        <f aca="false">F47+0.01</f>
        <v>350000.01</v>
      </c>
      <c r="E48" s="97" t="s">
        <v>173</v>
      </c>
      <c r="F48" s="98" t="n">
        <v>420000</v>
      </c>
      <c r="G48" s="99" t="n">
        <f aca="false">IF(MOD(($G$174/2)*10^(2+1),20)=5, TRUNC($G$174/2,2), ROUND($G$174/2,2))</f>
        <v>1547.66</v>
      </c>
      <c r="H48" s="83" t="n">
        <f aca="false">SUM(J48,K48)</f>
        <v>1547.66</v>
      </c>
      <c r="I48" s="83" t="n">
        <f aca="false">SUM(J48:L48)</f>
        <v>2405.22</v>
      </c>
      <c r="J48" s="83" t="n">
        <f aca="false">IF(MOD(G48*0.9434*10^(2+1),20)=5, TRUNC(G48*0.9434,2), ROUND(G48*0.9434,2))</f>
        <v>1460.06</v>
      </c>
      <c r="K48" s="100" t="n">
        <f aca="false">IF(MOD(G48*0.0566*10^(2+1),20)=5, TRUNC(G48*0.0566,2), ROUND(G48*0.0566,2))</f>
        <v>87.6</v>
      </c>
      <c r="L48" s="87" t="n">
        <f aca="false">IF(MOD(($L$174/2)*10^(2+1),20)=5, TRUNC($L$174/2,2), ROUND($L$174/2,2))</f>
        <v>857.56</v>
      </c>
      <c r="M48" s="86" t="n">
        <f aca="false">(J48+K48)*0.05</f>
        <v>77.383</v>
      </c>
      <c r="N48" s="87" t="n">
        <f aca="false">SUM(J48:M48)</f>
        <v>2482.603</v>
      </c>
    </row>
    <row r="49" customFormat="false" ht="13.8" hidden="false" customHeight="false" outlineLevel="0" collapsed="false">
      <c r="B49" s="95" t="s">
        <v>216</v>
      </c>
      <c r="C49" s="96" t="s">
        <v>175</v>
      </c>
      <c r="D49" s="101" t="n">
        <f aca="false">F48+0.01</f>
        <v>420000.01</v>
      </c>
      <c r="E49" s="97" t="s">
        <v>173</v>
      </c>
      <c r="F49" s="98" t="n">
        <v>560000</v>
      </c>
      <c r="G49" s="99" t="n">
        <f aca="false">IF(MOD(($G$175/2)*10^(2+1),20)=5, TRUNC($G$175/2,2), ROUND($G$175/2,2))</f>
        <v>1588.5</v>
      </c>
      <c r="H49" s="83" t="n">
        <f aca="false">SUM(J49,K49)</f>
        <v>1588.5</v>
      </c>
      <c r="I49" s="83" t="n">
        <f aca="false">SUM(J49:L49)</f>
        <v>2638.1</v>
      </c>
      <c r="J49" s="83" t="n">
        <f aca="false">IF(MOD(G49*0.9434*10^(2+1),20)=5, TRUNC(G49*0.9434,2), ROUND(G49*0.9434,2))</f>
        <v>1498.59</v>
      </c>
      <c r="K49" s="100" t="n">
        <f aca="false">IF(MOD(G49*0.0566*10^(2+1),20)=5, TRUNC(G49*0.0566,2), ROUND(G49*0.0566,2))</f>
        <v>89.91</v>
      </c>
      <c r="L49" s="87" t="n">
        <f aca="false">IF(MOD(($L$175/2)*10^(2+1),20)=5, TRUNC($L$175/2,2), ROUND($L$175/2,2))</f>
        <v>1049.6</v>
      </c>
      <c r="M49" s="86" t="n">
        <f aca="false">(J49+K49)*0.05</f>
        <v>79.425</v>
      </c>
      <c r="N49" s="87" t="n">
        <f aca="false">SUM(J49:M49)</f>
        <v>2717.525</v>
      </c>
    </row>
    <row r="50" customFormat="false" ht="13.8" hidden="false" customHeight="false" outlineLevel="0" collapsed="false">
      <c r="B50" s="95" t="s">
        <v>217</v>
      </c>
      <c r="C50" s="96" t="s">
        <v>175</v>
      </c>
      <c r="D50" s="101" t="n">
        <f aca="false">F49+0.01</f>
        <v>560000.01</v>
      </c>
      <c r="E50" s="97" t="s">
        <v>173</v>
      </c>
      <c r="F50" s="98" t="n">
        <v>700000</v>
      </c>
      <c r="G50" s="99" t="n">
        <f aca="false">IF(MOD(($G$176/2)*10^(2+1),20)=5, TRUNC($G$176/2,2), ROUND($G$176/2,2))</f>
        <v>1675.75</v>
      </c>
      <c r="H50" s="83" t="n">
        <f aca="false">SUM(J50,K50)</f>
        <v>1675.75</v>
      </c>
      <c r="I50" s="83" t="n">
        <f aca="false">SUM(J50:L50)</f>
        <v>2783.09</v>
      </c>
      <c r="J50" s="83" t="n">
        <f aca="false">IF(MOD(G50*0.9434*10^(2+1),20)=5, TRUNC(G50*0.9434,2), ROUND(G50*0.9434,2))</f>
        <v>1580.9</v>
      </c>
      <c r="K50" s="100" t="n">
        <f aca="false">IF(MOD(G50*0.0566*10^(2+1),20)=5, TRUNC(G50*0.0566,2), ROUND(G50*0.0566,2))</f>
        <v>94.85</v>
      </c>
      <c r="L50" s="87" t="n">
        <f aca="false">IF(MOD(($L$176/2)*10^(2+1),20)=5, TRUNC($L$176/2,2), ROUND($L$176/2,2))</f>
        <v>1107.34</v>
      </c>
      <c r="M50" s="86" t="n">
        <f aca="false">(J50+K50)*0.05</f>
        <v>83.7875</v>
      </c>
      <c r="N50" s="87" t="n">
        <f aca="false">SUM(J50:M50)</f>
        <v>2866.8775</v>
      </c>
    </row>
    <row r="51" customFormat="false" ht="13.8" hidden="false" customHeight="false" outlineLevel="0" collapsed="false">
      <c r="B51" s="95" t="s">
        <v>218</v>
      </c>
      <c r="C51" s="96" t="s">
        <v>175</v>
      </c>
      <c r="D51" s="101" t="n">
        <f aca="false">F50+0.01</f>
        <v>700000.01</v>
      </c>
      <c r="E51" s="97" t="s">
        <v>173</v>
      </c>
      <c r="F51" s="98" t="n">
        <v>840000</v>
      </c>
      <c r="G51" s="99" t="n">
        <f aca="false">IF(MOD(($G$177/2)*10^(2+1),20)=5, TRUNC($G$177/2,2), ROUND($G$177/2,2))</f>
        <v>1763.23</v>
      </c>
      <c r="H51" s="83" t="n">
        <f aca="false">SUM(J51,K51)</f>
        <v>1763.23</v>
      </c>
      <c r="I51" s="83" t="n">
        <f aca="false">SUM(J51:L51)</f>
        <v>2928.37</v>
      </c>
      <c r="J51" s="83" t="n">
        <f aca="false">IF(MOD(G51*0.9434*10^(2+1),20)=5, TRUNC(G51*0.9434,2), ROUND(G51*0.9434,2))</f>
        <v>1663.43</v>
      </c>
      <c r="K51" s="100" t="n">
        <f aca="false">IF(MOD(G51*0.0566*10^(2+1),20)=5, TRUNC(G51*0.0566,2), ROUND(G51*0.0566,2))</f>
        <v>99.8</v>
      </c>
      <c r="L51" s="87" t="n">
        <f aca="false">IF(MOD(($L$177/2)*10^(2+1),20)=5, TRUNC($L$177/2,2), ROUND($L$177/2,2))</f>
        <v>1165.14</v>
      </c>
      <c r="M51" s="86" t="n">
        <f aca="false">(J51+K51)*0.05</f>
        <v>88.1615</v>
      </c>
      <c r="N51" s="87" t="n">
        <f aca="false">SUM(J51:M51)</f>
        <v>3016.5315</v>
      </c>
    </row>
    <row r="52" customFormat="false" ht="13.8" hidden="false" customHeight="false" outlineLevel="0" collapsed="false">
      <c r="B52" s="95" t="s">
        <v>219</v>
      </c>
      <c r="C52" s="96" t="s">
        <v>175</v>
      </c>
      <c r="D52" s="101" t="n">
        <f aca="false">F51+0.01</f>
        <v>840000.01</v>
      </c>
      <c r="E52" s="97" t="s">
        <v>173</v>
      </c>
      <c r="F52" s="98" t="n">
        <v>1120000</v>
      </c>
      <c r="G52" s="99" t="n">
        <f aca="false">IF(MOD(($G$178/2)*10^(2+1),20)=5, TRUNC($G$178/2,2), ROUND($G$178/2,2))</f>
        <v>1851.02</v>
      </c>
      <c r="H52" s="83" t="n">
        <f aca="false">SUM(J52,K52)</f>
        <v>1851.02</v>
      </c>
      <c r="I52" s="83" t="n">
        <f aca="false">SUM(J52:L52)</f>
        <v>3279.76</v>
      </c>
      <c r="J52" s="83" t="n">
        <f aca="false">IF(MOD(G52*0.9434*10^(2+1),20)=5, TRUNC(G52*0.9434,2), ROUND(G52*0.9434,2))</f>
        <v>1746.25</v>
      </c>
      <c r="K52" s="100" t="n">
        <f aca="false">IF(MOD(G52*0.0566*10^(2+1),20)=5, TRUNC(G52*0.0566,2), ROUND(G52*0.0566,2))</f>
        <v>104.77</v>
      </c>
      <c r="L52" s="87" t="n">
        <f aca="false">IF(MOD(($L$178/2)*10^(2+1),20)=5, TRUNC($L$178/2,2), ROUND($L$178/2,2))</f>
        <v>1428.74</v>
      </c>
      <c r="M52" s="86" t="n">
        <f aca="false">(J52+K52)*0.05</f>
        <v>92.551</v>
      </c>
      <c r="N52" s="87" t="n">
        <f aca="false">SUM(J52:M52)</f>
        <v>3372.311</v>
      </c>
    </row>
    <row r="53" customFormat="false" ht="13.8" hidden="false" customHeight="false" outlineLevel="0" collapsed="false">
      <c r="B53" s="95" t="s">
        <v>220</v>
      </c>
      <c r="C53" s="96" t="s">
        <v>175</v>
      </c>
      <c r="D53" s="101" t="n">
        <f aca="false">F52+0.01</f>
        <v>1120000.01</v>
      </c>
      <c r="E53" s="97" t="s">
        <v>173</v>
      </c>
      <c r="F53" s="98" t="n">
        <v>1400000</v>
      </c>
      <c r="G53" s="99" t="n">
        <f aca="false">IF(MOD(($G$179/2)*10^(2+1),20)=5, TRUNC($G$179/2,2), ROUND($G$179/2,2))</f>
        <v>2004.94</v>
      </c>
      <c r="H53" s="83" t="n">
        <f aca="false">SUM(J53,K53)</f>
        <v>2004.94</v>
      </c>
      <c r="I53" s="83" t="n">
        <f aca="false">SUM(J53:L53)</f>
        <v>3552.54</v>
      </c>
      <c r="J53" s="83" t="n">
        <f aca="false">IF(MOD(G53*0.9434*10^(2+1),20)=5, TRUNC(G53*0.9434,2), ROUND(G53*0.9434,2))</f>
        <v>1891.46</v>
      </c>
      <c r="K53" s="100" t="n">
        <f aca="false">IF(MOD(G53*0.0566*10^(2+1),20)=5, TRUNC(G53*0.0566,2), ROUND(G53*0.0566,2))</f>
        <v>113.48</v>
      </c>
      <c r="L53" s="87" t="n">
        <f aca="false">IF(MOD(($L$179/2)*10^(2+1),20)=5, TRUNC($L$179/2,2), ROUND($L$179/2,2))</f>
        <v>1547.6</v>
      </c>
      <c r="M53" s="86" t="n">
        <f aca="false">(J53+K53)*0.05</f>
        <v>100.247</v>
      </c>
      <c r="N53" s="87" t="n">
        <f aca="false">SUM(J53:M53)</f>
        <v>3652.787</v>
      </c>
    </row>
    <row r="54" customFormat="false" ht="13.8" hidden="false" customHeight="false" outlineLevel="0" collapsed="false">
      <c r="B54" s="95" t="s">
        <v>221</v>
      </c>
      <c r="C54" s="96" t="s">
        <v>175</v>
      </c>
      <c r="D54" s="101" t="n">
        <f aca="false">F53+0.01</f>
        <v>1400000.01</v>
      </c>
      <c r="E54" s="97" t="s">
        <v>173</v>
      </c>
      <c r="F54" s="98" t="n">
        <v>1680000</v>
      </c>
      <c r="G54" s="99" t="n">
        <f aca="false">IF(MOD(($G$180/2)*10^(2+1),20)=5, TRUNC($G$180/2,2), ROUND($G$180/2,2))</f>
        <v>2159.16</v>
      </c>
      <c r="H54" s="83" t="n">
        <f aca="false">SUM(J54,K54)</f>
        <v>2159.16</v>
      </c>
      <c r="I54" s="83" t="n">
        <f aca="false">SUM(J54:L54)</f>
        <v>3825.8</v>
      </c>
      <c r="J54" s="83" t="n">
        <f aca="false">IF(MOD(G54*0.9434*10^(2+1),20)=5, TRUNC(G54*0.9434,2), ROUND(G54*0.9434,2))</f>
        <v>2036.95</v>
      </c>
      <c r="K54" s="100" t="n">
        <f aca="false">IF(MOD(G54*0.0566*10^(2+1),20)=5, TRUNC(G54*0.0566,2), ROUND(G54*0.0566,2))</f>
        <v>122.21</v>
      </c>
      <c r="L54" s="87" t="n">
        <f aca="false">IF(MOD(($L$180/2)*10^(2+1),20)=5, TRUNC($L$180/2,2), ROUND($L$180/2,2))</f>
        <v>1666.64</v>
      </c>
      <c r="M54" s="86" t="n">
        <f aca="false">(J54+K54)*0.05</f>
        <v>107.958</v>
      </c>
      <c r="N54" s="87" t="n">
        <f aca="false">SUM(J54:M54)</f>
        <v>3933.758</v>
      </c>
    </row>
    <row r="55" customFormat="false" ht="13.8" hidden="false" customHeight="false" outlineLevel="0" collapsed="false">
      <c r="B55" s="95" t="s">
        <v>222</v>
      </c>
      <c r="C55" s="96" t="s">
        <v>175</v>
      </c>
      <c r="D55" s="101" t="n">
        <f aca="false">F54+0.01</f>
        <v>1680000.01</v>
      </c>
      <c r="E55" s="97" t="s">
        <v>173</v>
      </c>
      <c r="F55" s="98" t="n">
        <v>3200000</v>
      </c>
      <c r="G55" s="99" t="n">
        <f aca="false">IF(MOD(($G$181/2)*10^(2+1),20)=5, TRUNC($G$181/2,2), ROUND($G$181/2,2))</f>
        <v>2313.72</v>
      </c>
      <c r="H55" s="83" t="n">
        <f aca="false">SUM(J55,K55)</f>
        <v>2313.72</v>
      </c>
      <c r="I55" s="83" t="n">
        <f aca="false">SUM(J55:L55)</f>
        <v>4099.61</v>
      </c>
      <c r="J55" s="83" t="n">
        <f aca="false">IF(MOD(G55*0.9434*10^(2+1),20)=5, TRUNC(G55*0.9434,2), ROUND(G55*0.9434,2))</f>
        <v>2182.76</v>
      </c>
      <c r="K55" s="100" t="n">
        <f aca="false">IF(MOD(G55*0.0566*10^(2+1),20)=5, TRUNC(G55*0.0566,2), ROUND(G55*0.0566,2))</f>
        <v>130.96</v>
      </c>
      <c r="L55" s="87" t="n">
        <f aca="false">IF(MOD(($L$181/2)*10^(2+1),20)=5, TRUNC($L$181/2,2), ROUND($L$181/2,2))</f>
        <v>1785.89</v>
      </c>
      <c r="M55" s="86" t="n">
        <f aca="false">(J55+K55)*0.05</f>
        <v>115.686</v>
      </c>
      <c r="N55" s="87" t="n">
        <f aca="false">SUM(J55:M55)</f>
        <v>4215.296</v>
      </c>
    </row>
    <row r="56" customFormat="false" ht="13.8" hidden="false" customHeight="false" outlineLevel="0" collapsed="false">
      <c r="B56" s="102" t="s">
        <v>223</v>
      </c>
      <c r="C56" s="103"/>
      <c r="D56" s="104"/>
      <c r="E56" s="104" t="s">
        <v>198</v>
      </c>
      <c r="F56" s="105" t="n">
        <v>3200000</v>
      </c>
      <c r="G56" s="110" t="n">
        <f aca="false">IF(MOD(($G$182/2)*10^(2+1),20)=5, TRUNC($G$182/2,2), ROUND($G$182/2,2))</f>
        <v>2892.24</v>
      </c>
      <c r="H56" s="106" t="n">
        <f aca="false">SUM(J56,K56)</f>
        <v>2892.24</v>
      </c>
      <c r="I56" s="83" t="n">
        <f aca="false">SUM(J56:L56)</f>
        <v>5124.67</v>
      </c>
      <c r="J56" s="106" t="n">
        <f aca="false">IF(MOD(G56*0.9434*10^(2+1),20)=5, TRUNC(G56*0.9434,2), ROUND(G56*0.9434,2))</f>
        <v>2728.54</v>
      </c>
      <c r="K56" s="107" t="n">
        <f aca="false">IF(MOD(G56*0.0566*10^(2+1),20)=5, TRUNC(G56*0.0566,2), ROUND(G56*0.0566,2))</f>
        <v>163.7</v>
      </c>
      <c r="L56" s="108" t="n">
        <f aca="false">IF(MOD(($L$182/2)*10^(2+1),20)=5, TRUNC($L$182/2,2), ROUND($L$182/2,2))</f>
        <v>2232.43</v>
      </c>
      <c r="M56" s="86" t="n">
        <f aca="false">(J56+K56)*0.05</f>
        <v>144.612</v>
      </c>
      <c r="N56" s="87" t="n">
        <f aca="false">SUM(J56:M56)</f>
        <v>5269.282</v>
      </c>
    </row>
    <row r="57" customFormat="false" ht="35.05" hidden="false" customHeight="true" outlineLevel="0" collapsed="false">
      <c r="B57" s="76" t="s">
        <v>224</v>
      </c>
      <c r="C57" s="80" t="s">
        <v>225</v>
      </c>
      <c r="D57" s="80"/>
      <c r="E57" s="80"/>
      <c r="F57" s="80"/>
      <c r="G57" s="111" t="n">
        <f aca="false">$G$4</f>
        <v>26.37</v>
      </c>
      <c r="H57" s="82" t="n">
        <f aca="false">SUM(J57,K57)</f>
        <v>26.37</v>
      </c>
      <c r="I57" s="83" t="n">
        <f aca="false">SUM(J57:L57)</f>
        <v>34.65</v>
      </c>
      <c r="J57" s="82" t="n">
        <f aca="false">IF(MOD(G57*0.9434*10^(2+1),20)=5, TRUNC(G57*0.9434,2), ROUND(G57*0.9434,2))</f>
        <v>24.88</v>
      </c>
      <c r="K57" s="84" t="n">
        <f aca="false">IF(MOD(G57*0.0566*10^(2+1),20)=5, TRUNC(G57*0.0566,2), ROUND(G57*0.0566,2))</f>
        <v>1.49</v>
      </c>
      <c r="L57" s="112" t="n">
        <f aca="false">$L$4</f>
        <v>8.28</v>
      </c>
      <c r="M57" s="113" t="n">
        <f aca="false">(J57+K57)*0.05</f>
        <v>1.3185</v>
      </c>
      <c r="N57" s="112" t="n">
        <f aca="false">SUM(J57:M57)</f>
        <v>35.9685</v>
      </c>
    </row>
    <row r="58" customFormat="false" ht="23.85" hidden="false" customHeight="true" outlineLevel="0" collapsed="false">
      <c r="B58" s="76" t="s">
        <v>226</v>
      </c>
      <c r="C58" s="80" t="s">
        <v>227</v>
      </c>
      <c r="D58" s="80"/>
      <c r="E58" s="80"/>
      <c r="F58" s="80"/>
      <c r="G58" s="111" t="n">
        <f aca="false">$G$4</f>
        <v>26.37</v>
      </c>
      <c r="H58" s="82" t="n">
        <f aca="false">SUM(J58,K58)</f>
        <v>26.37</v>
      </c>
      <c r="I58" s="83" t="n">
        <f aca="false">SUM(J58:L58)</f>
        <v>34.65</v>
      </c>
      <c r="J58" s="82" t="n">
        <f aca="false">IF(MOD(G58*0.9434*10^(2+1),20)=5, TRUNC(G58*0.9434,2), ROUND(G58*0.9434,2))</f>
        <v>24.88</v>
      </c>
      <c r="K58" s="84" t="n">
        <f aca="false">IF(MOD(G58*0.0566*10^(2+1),20)=5, TRUNC(G58*0.0566,2), ROUND(G58*0.0566,2))</f>
        <v>1.49</v>
      </c>
      <c r="L58" s="112" t="n">
        <f aca="false">$L$4</f>
        <v>8.28</v>
      </c>
      <c r="M58" s="113" t="n">
        <f aca="false">(J58+K58)*0.05</f>
        <v>1.3185</v>
      </c>
      <c r="N58" s="87" t="n">
        <f aca="false">SUM(J58:M58)</f>
        <v>35.9685</v>
      </c>
    </row>
    <row r="59" customFormat="false" ht="23.85" hidden="false" customHeight="true" outlineLevel="0" collapsed="false">
      <c r="B59" s="76" t="s">
        <v>228</v>
      </c>
      <c r="C59" s="80" t="s">
        <v>229</v>
      </c>
      <c r="D59" s="80"/>
      <c r="E59" s="80"/>
      <c r="F59" s="80"/>
      <c r="G59" s="111" t="n">
        <f aca="false">$G$4</f>
        <v>26.37</v>
      </c>
      <c r="H59" s="82" t="n">
        <f aca="false">SUM(J59,K59)</f>
        <v>26.37</v>
      </c>
      <c r="I59" s="83" t="n">
        <f aca="false">SUM(J59:L59)</f>
        <v>34.65</v>
      </c>
      <c r="J59" s="82" t="n">
        <f aca="false">IF(MOD(G59*0.9434*10^(2+1),20)=5, TRUNC(G59*0.9434,2), ROUND(G59*0.9434,2))</f>
        <v>24.88</v>
      </c>
      <c r="K59" s="84" t="n">
        <f aca="false">IF(MOD(G59*0.0566*10^(2+1),20)=5, TRUNC(G59*0.0566,2), ROUND(G59*0.0566,2))</f>
        <v>1.49</v>
      </c>
      <c r="L59" s="112" t="n">
        <f aca="false">$L$4</f>
        <v>8.28</v>
      </c>
      <c r="M59" s="86" t="n">
        <f aca="false">(J59+K59)*0.05</f>
        <v>1.3185</v>
      </c>
      <c r="N59" s="112" t="n">
        <f aca="false">SUM(J59:M59)</f>
        <v>35.9685</v>
      </c>
    </row>
    <row r="60" customFormat="false" ht="13.8" hidden="false" customHeight="false" outlineLevel="0" collapsed="false">
      <c r="B60" s="76" t="s">
        <v>166</v>
      </c>
      <c r="C60" s="114" t="s">
        <v>230</v>
      </c>
      <c r="D60" s="114"/>
      <c r="E60" s="114"/>
      <c r="F60" s="114"/>
      <c r="G60" s="114"/>
      <c r="H60" s="114"/>
      <c r="I60" s="114"/>
      <c r="J60" s="114"/>
      <c r="K60" s="114"/>
      <c r="L60" s="114"/>
      <c r="M60" s="114"/>
      <c r="N60" s="114"/>
      <c r="P60" s="79"/>
    </row>
    <row r="61" customFormat="false" ht="13.8" hidden="false" customHeight="true" outlineLevel="0" collapsed="false">
      <c r="B61" s="89" t="s">
        <v>166</v>
      </c>
      <c r="C61" s="90" t="s">
        <v>171</v>
      </c>
      <c r="D61" s="90"/>
      <c r="E61" s="91" t="s">
        <v>171</v>
      </c>
      <c r="F61" s="91"/>
      <c r="G61" s="92"/>
      <c r="H61" s="92"/>
      <c r="I61" s="92"/>
      <c r="J61" s="92"/>
      <c r="K61" s="93"/>
      <c r="L61" s="94"/>
      <c r="M61" s="92"/>
      <c r="N61" s="94"/>
    </row>
    <row r="62" customFormat="false" ht="13.8" hidden="false" customHeight="false" outlineLevel="0" collapsed="false">
      <c r="B62" s="95" t="s">
        <v>231</v>
      </c>
      <c r="C62" s="96"/>
      <c r="D62" s="97"/>
      <c r="E62" s="97" t="s">
        <v>173</v>
      </c>
      <c r="F62" s="98" t="n">
        <v>1400</v>
      </c>
      <c r="G62" s="115" t="n">
        <f aca="false">'VALORES PARA ALTERAR 2025'!B10</f>
        <v>26.43</v>
      </c>
      <c r="H62" s="83" t="n">
        <f aca="false">SUM(J62,K62)</f>
        <v>26.43</v>
      </c>
      <c r="I62" s="83" t="n">
        <f aca="false">SUM(J62:L62)</f>
        <v>34.64</v>
      </c>
      <c r="J62" s="83" t="n">
        <f aca="false">IF(MOD(G62*0.9434*10^(2+1),20)=5, TRUNC(G62*0.9434,2), ROUND(G62*0.9434,2))</f>
        <v>24.93</v>
      </c>
      <c r="K62" s="100" t="n">
        <f aca="false">IF(MOD(G62*0.0566*10^(2+1),20)=5, TRUNC(G62*0.0566,2), ROUND(G62*0.0566,2))</f>
        <v>1.5</v>
      </c>
      <c r="L62" s="116" t="n">
        <f aca="false">'VALORES PARA ALTERAR 2025'!C10</f>
        <v>8.21</v>
      </c>
      <c r="M62" s="86" t="n">
        <f aca="false">(J62+K62)*0.05</f>
        <v>1.3215</v>
      </c>
      <c r="N62" s="87" t="n">
        <f aca="false">SUM(J62:M62)</f>
        <v>35.9615</v>
      </c>
    </row>
    <row r="63" customFormat="false" ht="13.8" hidden="false" customHeight="false" outlineLevel="0" collapsed="false">
      <c r="B63" s="95" t="s">
        <v>232</v>
      </c>
      <c r="C63" s="96" t="s">
        <v>175</v>
      </c>
      <c r="D63" s="101" t="n">
        <f aca="false">F62+0.01</f>
        <v>1400.01</v>
      </c>
      <c r="E63" s="97" t="s">
        <v>173</v>
      </c>
      <c r="F63" s="98" t="n">
        <v>5000</v>
      </c>
      <c r="G63" s="115" t="n">
        <f aca="false">'VALORES PARA ALTERAR 2025'!B11</f>
        <v>31.71</v>
      </c>
      <c r="H63" s="83" t="n">
        <f aca="false">SUM(J63,K63)</f>
        <v>31.71</v>
      </c>
      <c r="I63" s="83" t="n">
        <f aca="false">SUM(J63:L63)</f>
        <v>41.59</v>
      </c>
      <c r="J63" s="83" t="n">
        <f aca="false">IF(MOD(G63*0.9434*10^(2+1),20)=5, TRUNC(G63*0.9434,2), ROUND(G63*0.9434,2))</f>
        <v>29.92</v>
      </c>
      <c r="K63" s="100" t="n">
        <f aca="false">IF(MOD(G63*0.0566*10^(2+1),20)=5, TRUNC(G63*0.0566,2), ROUND(G63*0.0566,2))</f>
        <v>1.79</v>
      </c>
      <c r="L63" s="116" t="n">
        <f aca="false">'VALORES PARA ALTERAR 2025'!C11</f>
        <v>9.88</v>
      </c>
      <c r="M63" s="86" t="n">
        <f aca="false">(J63+K63)*0.05</f>
        <v>1.5855</v>
      </c>
      <c r="N63" s="87" t="n">
        <f aca="false">SUM(J63:M63)</f>
        <v>43.1755</v>
      </c>
    </row>
    <row r="64" customFormat="false" ht="13.8" hidden="false" customHeight="false" outlineLevel="0" collapsed="false">
      <c r="B64" s="95" t="s">
        <v>233</v>
      </c>
      <c r="C64" s="96" t="s">
        <v>175</v>
      </c>
      <c r="D64" s="101" t="n">
        <f aca="false">F63+0.01</f>
        <v>5000.01</v>
      </c>
      <c r="E64" s="97" t="s">
        <v>173</v>
      </c>
      <c r="F64" s="98" t="n">
        <v>20000</v>
      </c>
      <c r="G64" s="115" t="n">
        <f aca="false">'VALORES PARA ALTERAR 2025'!B12</f>
        <v>63.48</v>
      </c>
      <c r="H64" s="83" t="n">
        <f aca="false">SUM(J64,K64)</f>
        <v>63.48</v>
      </c>
      <c r="I64" s="83" t="n">
        <f aca="false">SUM(J64:L64)</f>
        <v>83.25</v>
      </c>
      <c r="J64" s="83" t="n">
        <f aca="false">IF(MOD(G64*0.9434*10^(2+1),20)=5, TRUNC(G64*0.9434,2), ROUND(G64*0.9434,2))</f>
        <v>59.89</v>
      </c>
      <c r="K64" s="100" t="n">
        <f aca="false">IF(MOD(G64*0.0566*10^(2+1),20)=5, TRUNC(G64*0.0566,2), ROUND(G64*0.0566,2))</f>
        <v>3.59</v>
      </c>
      <c r="L64" s="116" t="n">
        <f aca="false">'VALORES PARA ALTERAR 2025'!C12</f>
        <v>19.77</v>
      </c>
      <c r="M64" s="86" t="n">
        <f aca="false">(J64+K64)*0.05</f>
        <v>3.174</v>
      </c>
      <c r="N64" s="87" t="n">
        <f aca="false">SUM(J64:M64)</f>
        <v>86.424</v>
      </c>
    </row>
    <row r="65" customFormat="false" ht="13.8" hidden="false" customHeight="false" outlineLevel="0" collapsed="false">
      <c r="B65" s="102" t="s">
        <v>234</v>
      </c>
      <c r="C65" s="103"/>
      <c r="D65" s="117"/>
      <c r="E65" s="104" t="s">
        <v>198</v>
      </c>
      <c r="F65" s="105" t="n">
        <v>20000</v>
      </c>
      <c r="G65" s="115" t="n">
        <f aca="false">'VALORES PARA ALTERAR 2025'!B13</f>
        <v>105.82</v>
      </c>
      <c r="H65" s="106" t="n">
        <f aca="false">SUM(J65,K65)</f>
        <v>105.82</v>
      </c>
      <c r="I65" s="83" t="n">
        <f aca="false">SUM(J65:L65)</f>
        <v>138.75</v>
      </c>
      <c r="J65" s="106" t="n">
        <f aca="false">IF(MOD(G65*0.9434*10^(2+1),20)=5, TRUNC(G65*0.9434,2), ROUND(G65*0.9434,2))</f>
        <v>99.83</v>
      </c>
      <c r="K65" s="107" t="n">
        <f aca="false">IF(MOD(G65*0.0566*10^(2+1),20)=5, TRUNC(G65*0.0566,2), ROUND(G65*0.0566,2))</f>
        <v>5.99</v>
      </c>
      <c r="L65" s="116" t="n">
        <f aca="false">'VALORES PARA ALTERAR 2025'!C13</f>
        <v>32.93</v>
      </c>
      <c r="M65" s="86" t="n">
        <f aca="false">(J65+K65)*0.05</f>
        <v>5.291</v>
      </c>
      <c r="N65" s="108" t="n">
        <f aca="false">SUM(J65:M65)</f>
        <v>144.041</v>
      </c>
    </row>
    <row r="66" customFormat="false" ht="23.85" hidden="false" customHeight="true" outlineLevel="0" collapsed="false">
      <c r="B66" s="76" t="s">
        <v>235</v>
      </c>
      <c r="C66" s="80" t="s">
        <v>236</v>
      </c>
      <c r="D66" s="80"/>
      <c r="E66" s="80"/>
      <c r="F66" s="80"/>
      <c r="G66" s="111" t="n">
        <f aca="false">$G$4</f>
        <v>26.37</v>
      </c>
      <c r="H66" s="82" t="n">
        <f aca="false">SUM(J66,K66)</f>
        <v>26.37</v>
      </c>
      <c r="I66" s="83" t="n">
        <f aca="false">SUM(J66:L66)</f>
        <v>34.65</v>
      </c>
      <c r="J66" s="82" t="n">
        <f aca="false">IF(MOD(G66*0.9434*10^(2+1),20)=5, TRUNC(G66*0.9434,2), ROUND(G66*0.9434,2))</f>
        <v>24.88</v>
      </c>
      <c r="K66" s="84" t="n">
        <f aca="false">IF(MOD(G66*0.0566*10^(2+1),20)=5, TRUNC(G66*0.0566,2), ROUND(G66*0.0566,2))</f>
        <v>1.49</v>
      </c>
      <c r="L66" s="112" t="n">
        <f aca="false">$L$4</f>
        <v>8.28</v>
      </c>
      <c r="M66" s="113" t="n">
        <f aca="false">(J66+K66)*0.05</f>
        <v>1.3185</v>
      </c>
      <c r="N66" s="112" t="n">
        <f aca="false">SUM(J66:M66)</f>
        <v>35.9685</v>
      </c>
    </row>
    <row r="67" customFormat="false" ht="23.85" hidden="false" customHeight="true" outlineLevel="0" collapsed="false">
      <c r="B67" s="76" t="s">
        <v>237</v>
      </c>
      <c r="C67" s="80" t="s">
        <v>238</v>
      </c>
      <c r="D67" s="80"/>
      <c r="E67" s="80"/>
      <c r="F67" s="80"/>
      <c r="G67" s="111" t="n">
        <f aca="false">$G$4</f>
        <v>26.37</v>
      </c>
      <c r="H67" s="82" t="n">
        <f aca="false">SUM(J67,K67)</f>
        <v>26.37</v>
      </c>
      <c r="I67" s="83" t="n">
        <f aca="false">SUM(J67:L67)</f>
        <v>34.65</v>
      </c>
      <c r="J67" s="82" t="n">
        <f aca="false">IF(MOD(G67*0.9434*10^(2+1),20)=5, TRUNC(G67*0.9434,2), ROUND(G67*0.9434,2))</f>
        <v>24.88</v>
      </c>
      <c r="K67" s="84" t="n">
        <f aca="false">IF(MOD(G67*0.0566*10^(2+1),20)=5, TRUNC(G67*0.0566,2), ROUND(G67*0.0566,2))</f>
        <v>1.49</v>
      </c>
      <c r="L67" s="112" t="n">
        <f aca="false">$L$4</f>
        <v>8.28</v>
      </c>
      <c r="M67" s="86" t="n">
        <f aca="false">(J67+K67)*0.05</f>
        <v>1.3185</v>
      </c>
      <c r="N67" s="112" t="n">
        <f aca="false">SUM(J67:M67)</f>
        <v>35.9685</v>
      </c>
    </row>
    <row r="68" customFormat="false" ht="13.8" hidden="false" customHeight="false" outlineLevel="0" collapsed="false">
      <c r="B68" s="76" t="s">
        <v>166</v>
      </c>
      <c r="C68" s="114" t="s">
        <v>239</v>
      </c>
      <c r="D68" s="114"/>
      <c r="E68" s="114"/>
      <c r="F68" s="114"/>
      <c r="G68" s="114"/>
      <c r="H68" s="114"/>
      <c r="I68" s="114"/>
      <c r="J68" s="114"/>
      <c r="K68" s="114"/>
      <c r="L68" s="114"/>
      <c r="M68" s="114"/>
      <c r="N68" s="114"/>
      <c r="P68" s="79"/>
    </row>
    <row r="69" customFormat="false" ht="13.8" hidden="false" customHeight="true" outlineLevel="0" collapsed="false">
      <c r="B69" s="89" t="s">
        <v>166</v>
      </c>
      <c r="C69" s="90" t="s">
        <v>171</v>
      </c>
      <c r="D69" s="90"/>
      <c r="E69" s="118" t="s">
        <v>171</v>
      </c>
      <c r="F69" s="118"/>
      <c r="G69" s="92"/>
      <c r="H69" s="92"/>
      <c r="I69" s="92"/>
      <c r="J69" s="92"/>
      <c r="K69" s="93"/>
      <c r="L69" s="94"/>
      <c r="M69" s="92"/>
      <c r="N69" s="94"/>
    </row>
    <row r="70" customFormat="false" ht="13.8" hidden="false" customHeight="false" outlineLevel="0" collapsed="false">
      <c r="B70" s="95" t="s">
        <v>240</v>
      </c>
      <c r="C70" s="96"/>
      <c r="D70" s="97"/>
      <c r="E70" s="97" t="s">
        <v>173</v>
      </c>
      <c r="F70" s="101" t="n">
        <v>1400</v>
      </c>
      <c r="G70" s="99" t="n">
        <f aca="false">IF(MOD(($G$159/2)*10^(2+1),20)=5, TRUNC($G$159/2,2), ROUND($G$159/2,2))</f>
        <v>76.04</v>
      </c>
      <c r="H70" s="83" t="n">
        <f aca="false">SUM(J70,K70)</f>
        <v>76.04</v>
      </c>
      <c r="I70" s="83" t="n">
        <f aca="false">SUM(J70:L70)</f>
        <v>105.34</v>
      </c>
      <c r="J70" s="83" t="n">
        <f aca="false">IF(MOD(G70*0.9434*10^(2+1),20)=5, TRUNC(G70*0.9434,2), ROUND(G70*0.9434,2))</f>
        <v>71.74</v>
      </c>
      <c r="K70" s="100" t="n">
        <f aca="false">IF(MOD(G70*0.0566*10^(2+1),20)=5, TRUNC(G70*0.0566,2), ROUND(G70*0.0566,2))</f>
        <v>4.3</v>
      </c>
      <c r="L70" s="87" t="n">
        <f aca="false">IF(MOD(($L$159/2)*10^(2+1),20)=5, TRUNC($L$159/2,2), ROUND($L$159/2,2))</f>
        <v>29.3</v>
      </c>
      <c r="M70" s="86" t="n">
        <f aca="false">(J70+K70)*0.05</f>
        <v>3.802</v>
      </c>
      <c r="N70" s="87" t="n">
        <f aca="false">SUM(J70:M70)</f>
        <v>109.142</v>
      </c>
    </row>
    <row r="71" customFormat="false" ht="13.8" hidden="false" customHeight="false" outlineLevel="0" collapsed="false">
      <c r="B71" s="95" t="s">
        <v>241</v>
      </c>
      <c r="C71" s="96" t="s">
        <v>175</v>
      </c>
      <c r="D71" s="101" t="n">
        <f aca="false">F70+0.01</f>
        <v>1400.01</v>
      </c>
      <c r="E71" s="97" t="s">
        <v>173</v>
      </c>
      <c r="F71" s="101" t="n">
        <v>2720</v>
      </c>
      <c r="G71" s="99" t="n">
        <f aca="false">IF(MOD(($G$160/2)*10^(2+1),20)=5, TRUNC($G$160/2,2), ROUND($G$160/2,2))</f>
        <v>124.04</v>
      </c>
      <c r="H71" s="83" t="n">
        <f aca="false">SUM(J71,K71)</f>
        <v>124.04</v>
      </c>
      <c r="I71" s="83" t="n">
        <f aca="false">SUM(J71:L71)</f>
        <v>171.84</v>
      </c>
      <c r="J71" s="83" t="n">
        <f aca="false">IF(MOD(G71*0.9434*10^(2+1),20)=5, TRUNC(G71*0.9434,2), ROUND(G71*0.9434,2))</f>
        <v>117.02</v>
      </c>
      <c r="K71" s="100" t="n">
        <f aca="false">IF(MOD(G71*0.0566*10^(2+1),20)=5, TRUNC(G71*0.0566,2), ROUND(G71*0.0566,2))</f>
        <v>7.02</v>
      </c>
      <c r="L71" s="87" t="n">
        <f aca="false">IF(MOD(($L$160/2)*10^(2+1),20)=5, TRUNC($L$160/2,2), ROUND($L$160/2,2))</f>
        <v>47.8</v>
      </c>
      <c r="M71" s="86" t="n">
        <f aca="false">(J71+K71)*0.05</f>
        <v>6.202</v>
      </c>
      <c r="N71" s="87" t="n">
        <f aca="false">SUM(J71:M71)</f>
        <v>178.042</v>
      </c>
    </row>
    <row r="72" customFormat="false" ht="13.8" hidden="false" customHeight="false" outlineLevel="0" collapsed="false">
      <c r="B72" s="95" t="s">
        <v>242</v>
      </c>
      <c r="C72" s="96" t="s">
        <v>175</v>
      </c>
      <c r="D72" s="101" t="n">
        <f aca="false">F71+0.01</f>
        <v>2720.01</v>
      </c>
      <c r="E72" s="97" t="s">
        <v>173</v>
      </c>
      <c r="F72" s="101" t="n">
        <v>5440</v>
      </c>
      <c r="G72" s="99" t="n">
        <f aca="false">IF(MOD(($G$161/2)*10^(2+1),20)=5, TRUNC($G$161/2,2), ROUND($G$161/2,2))</f>
        <v>179.76</v>
      </c>
      <c r="H72" s="83" t="n">
        <f aca="false">SUM(J72,K72)</f>
        <v>179.76</v>
      </c>
      <c r="I72" s="83" t="n">
        <f aca="false">SUM(J72:L72)</f>
        <v>249.02</v>
      </c>
      <c r="J72" s="83" t="n">
        <f aca="false">IF(MOD(G72*0.9434*10^(2+1),20)=5, TRUNC(G72*0.9434,2), ROUND(G72*0.9434,2))</f>
        <v>169.59</v>
      </c>
      <c r="K72" s="100" t="n">
        <f aca="false">IF(MOD(G72*0.0566*10^(2+1),20)=5, TRUNC(G72*0.0566,2), ROUND(G72*0.0566,2))</f>
        <v>10.17</v>
      </c>
      <c r="L72" s="87" t="n">
        <f aca="false">IF(MOD(($L$161/2)*10^(2+1),20)=5, TRUNC($L$161/2,2), ROUND($L$161/2,2))</f>
        <v>69.26</v>
      </c>
      <c r="M72" s="86" t="n">
        <f aca="false">(J72+K72)*0.05</f>
        <v>8.988</v>
      </c>
      <c r="N72" s="87" t="n">
        <f aca="false">SUM(J72:M72)</f>
        <v>258.008</v>
      </c>
    </row>
    <row r="73" customFormat="false" ht="13.8" hidden="false" customHeight="false" outlineLevel="0" collapsed="false">
      <c r="B73" s="95" t="s">
        <v>243</v>
      </c>
      <c r="C73" s="96" t="s">
        <v>175</v>
      </c>
      <c r="D73" s="101" t="n">
        <f aca="false">F72+0.01</f>
        <v>5440.01</v>
      </c>
      <c r="E73" s="97" t="s">
        <v>173</v>
      </c>
      <c r="F73" s="101" t="n">
        <v>7000</v>
      </c>
      <c r="G73" s="99" t="n">
        <f aca="false">IF(MOD(($G$162/2)*10^(2+1),20)=5, TRUNC($G$162/2,2), ROUND($G$162/2,2))</f>
        <v>248.84</v>
      </c>
      <c r="H73" s="83" t="n">
        <f aca="false">SUM(J73,K73)</f>
        <v>248.84</v>
      </c>
      <c r="I73" s="83" t="n">
        <f aca="false">SUM(J73:L73)</f>
        <v>344.73</v>
      </c>
      <c r="J73" s="83" t="n">
        <f aca="false">IF(MOD(G73*0.9434*10^(2+1),20)=5, TRUNC(G73*0.9434,2), ROUND(G73*0.9434,2))</f>
        <v>234.76</v>
      </c>
      <c r="K73" s="100" t="n">
        <f aca="false">IF(MOD(G73*0.0566*10^(2+1),20)=5, TRUNC(G73*0.0566,2), ROUND(G73*0.0566,2))</f>
        <v>14.08</v>
      </c>
      <c r="L73" s="87" t="n">
        <f aca="false">IF(MOD(($L$162/2)*10^(2+1),20)=5, TRUNC($L$162/2,2), ROUND($L$162/2,2))</f>
        <v>95.89</v>
      </c>
      <c r="M73" s="86" t="n">
        <f aca="false">(J73+K73)*0.05</f>
        <v>12.442</v>
      </c>
      <c r="N73" s="87" t="n">
        <f aca="false">SUM(J73:M73)</f>
        <v>357.172</v>
      </c>
    </row>
    <row r="74" customFormat="false" ht="13.8" hidden="false" customHeight="false" outlineLevel="0" collapsed="false">
      <c r="B74" s="95" t="s">
        <v>244</v>
      </c>
      <c r="C74" s="96" t="s">
        <v>175</v>
      </c>
      <c r="D74" s="101" t="n">
        <f aca="false">F73+0.01</f>
        <v>7000.01</v>
      </c>
      <c r="E74" s="97" t="s">
        <v>173</v>
      </c>
      <c r="F74" s="101" t="n">
        <v>14000</v>
      </c>
      <c r="G74" s="99" t="n">
        <f aca="false">IF(MOD(($G$163/2)*10^(2+1),20)=5, TRUNC($G$163/2,2), ROUND($G$163/2,2))</f>
        <v>331.86</v>
      </c>
      <c r="H74" s="83" t="n">
        <f aca="false">SUM(J74,K74)</f>
        <v>331.86</v>
      </c>
      <c r="I74" s="83" t="n">
        <f aca="false">SUM(J74:L74)</f>
        <v>459.72</v>
      </c>
      <c r="J74" s="83" t="n">
        <f aca="false">IF(MOD(G74*0.9434*10^(2+1),20)=5, TRUNC(G74*0.9434,2), ROUND(G74*0.9434,2))</f>
        <v>313.08</v>
      </c>
      <c r="K74" s="100" t="n">
        <f aca="false">IF(MOD(G74*0.0566*10^(2+1),20)=5, TRUNC(G74*0.0566,2), ROUND(G74*0.0566,2))</f>
        <v>18.78</v>
      </c>
      <c r="L74" s="87" t="n">
        <f aca="false">IF(MOD(($L$163/2)*10^(2+1),20)=5, TRUNC($L$163/2,2), ROUND($L$163/2,2))</f>
        <v>127.86</v>
      </c>
      <c r="M74" s="86" t="n">
        <f aca="false">(J74+K74)*0.05</f>
        <v>16.593</v>
      </c>
      <c r="N74" s="87" t="n">
        <f aca="false">SUM(J74:M74)</f>
        <v>476.313</v>
      </c>
    </row>
    <row r="75" customFormat="false" ht="13.8" hidden="false" customHeight="false" outlineLevel="0" collapsed="false">
      <c r="B75" s="95" t="s">
        <v>245</v>
      </c>
      <c r="C75" s="96" t="s">
        <v>175</v>
      </c>
      <c r="D75" s="101" t="n">
        <f aca="false">F74+0.01</f>
        <v>14000.01</v>
      </c>
      <c r="E75" s="97" t="s">
        <v>173</v>
      </c>
      <c r="F75" s="101" t="n">
        <v>28000</v>
      </c>
      <c r="G75" s="99" t="n">
        <f aca="false">IF(MOD(($G$164/2)*10^(2+1),20)=5, TRUNC($G$164/2,2), ROUND($G$164/2,2))</f>
        <v>428.72</v>
      </c>
      <c r="H75" s="83" t="n">
        <f aca="false">SUM(J75,K75)</f>
        <v>428.72</v>
      </c>
      <c r="I75" s="83" t="n">
        <f aca="false">SUM(J75:L75)</f>
        <v>593.94</v>
      </c>
      <c r="J75" s="83" t="n">
        <f aca="false">IF(MOD(G75*0.9434*10^(2+1),20)=5, TRUNC(G75*0.9434,2), ROUND(G75*0.9434,2))</f>
        <v>404.45</v>
      </c>
      <c r="K75" s="100" t="n">
        <f aca="false">IF(MOD(G75*0.0566*10^(2+1),20)=5, TRUNC(G75*0.0566,2), ROUND(G75*0.0566,2))</f>
        <v>24.27</v>
      </c>
      <c r="L75" s="87" t="n">
        <f aca="false">IF(MOD(($L$164/2)*10^(2+1),20)=5, TRUNC($L$164/2,2), ROUND($L$164/2,2))</f>
        <v>165.22</v>
      </c>
      <c r="M75" s="86" t="n">
        <f aca="false">(J75+K75)*0.05</f>
        <v>21.436</v>
      </c>
      <c r="N75" s="87" t="n">
        <f aca="false">SUM(J75:M75)</f>
        <v>615.376</v>
      </c>
    </row>
    <row r="76" customFormat="false" ht="13.8" hidden="false" customHeight="false" outlineLevel="0" collapsed="false">
      <c r="B76" s="95" t="s">
        <v>246</v>
      </c>
      <c r="C76" s="96" t="s">
        <v>175</v>
      </c>
      <c r="D76" s="101" t="n">
        <f aca="false">F75+0.01</f>
        <v>28000.01</v>
      </c>
      <c r="E76" s="97" t="s">
        <v>173</v>
      </c>
      <c r="F76" s="101" t="n">
        <v>42000</v>
      </c>
      <c r="G76" s="99" t="n">
        <f aca="false">IF(MOD(($G$165/2)*10^(2+1),20)=5, TRUNC($G$165/2,2), ROUND($G$165/2,2))</f>
        <v>539.27</v>
      </c>
      <c r="H76" s="83" t="n">
        <f aca="false">SUM(J76,K76)</f>
        <v>539.27</v>
      </c>
      <c r="I76" s="83" t="n">
        <f aca="false">SUM(J76:L76)</f>
        <v>747.07</v>
      </c>
      <c r="J76" s="83" t="n">
        <f aca="false">IF(MOD(G76*0.9434*10^(2+1),20)=5, TRUNC(G76*0.9434,2), ROUND(G76*0.9434,2))</f>
        <v>508.75</v>
      </c>
      <c r="K76" s="100" t="n">
        <f aca="false">IF(MOD(G76*0.0566*10^(2+1),20)=5, TRUNC(G76*0.0566,2), ROUND(G76*0.0566,2))</f>
        <v>30.52</v>
      </c>
      <c r="L76" s="87" t="n">
        <f aca="false">IF(MOD(($L$165/2)*10^(2+1),20)=5, TRUNC($L$165/2,2), ROUND($L$165/2,2))</f>
        <v>207.8</v>
      </c>
      <c r="M76" s="86" t="n">
        <f aca="false">(J76+K76)*0.05</f>
        <v>26.9635</v>
      </c>
      <c r="N76" s="87" t="n">
        <f aca="false">SUM(J76:M76)</f>
        <v>774.0335</v>
      </c>
    </row>
    <row r="77" customFormat="false" ht="13.8" hidden="false" customHeight="false" outlineLevel="0" collapsed="false">
      <c r="B77" s="95" t="s">
        <v>247</v>
      </c>
      <c r="C77" s="96" t="s">
        <v>175</v>
      </c>
      <c r="D77" s="101" t="n">
        <f aca="false">F76+0.01</f>
        <v>42000.01</v>
      </c>
      <c r="E77" s="97" t="s">
        <v>173</v>
      </c>
      <c r="F77" s="101" t="n">
        <v>56000</v>
      </c>
      <c r="G77" s="99" t="n">
        <f aca="false">IF(MOD(($G$166/2)*10^(2+1),20)=5, TRUNC($G$166/2,2), ROUND($G$166/2,2))</f>
        <v>663.83</v>
      </c>
      <c r="H77" s="83" t="n">
        <f aca="false">SUM(J77,K77)</f>
        <v>663.83</v>
      </c>
      <c r="I77" s="83" t="n">
        <f aca="false">SUM(J77:L77)</f>
        <v>919.61</v>
      </c>
      <c r="J77" s="83" t="n">
        <f aca="false">IF(MOD(G77*0.9434*10^(2+1),20)=5, TRUNC(G77*0.9434,2), ROUND(G77*0.9434,2))</f>
        <v>626.26</v>
      </c>
      <c r="K77" s="100" t="n">
        <f aca="false">IF(MOD(G77*0.0566*10^(2+1),20)=5, TRUNC(G77*0.0566,2), ROUND(G77*0.0566,2))</f>
        <v>37.57</v>
      </c>
      <c r="L77" s="87" t="n">
        <f aca="false">IF(MOD(($L$166/2)*10^(2+1),20)=5, TRUNC($L$166/2,2), ROUND($L$166/2,2))</f>
        <v>255.78</v>
      </c>
      <c r="M77" s="86" t="n">
        <f aca="false">(J77+K77)*0.05</f>
        <v>33.1915</v>
      </c>
      <c r="N77" s="87" t="n">
        <f aca="false">SUM(J77:M77)</f>
        <v>952.8015</v>
      </c>
    </row>
    <row r="78" customFormat="false" ht="13.8" hidden="false" customHeight="false" outlineLevel="0" collapsed="false">
      <c r="B78" s="95" t="s">
        <v>248</v>
      </c>
      <c r="C78" s="96" t="s">
        <v>175</v>
      </c>
      <c r="D78" s="101" t="n">
        <f aca="false">F77+0.01</f>
        <v>56000.01</v>
      </c>
      <c r="E78" s="97" t="s">
        <v>173</v>
      </c>
      <c r="F78" s="101" t="n">
        <v>70000</v>
      </c>
      <c r="G78" s="99" t="n">
        <f aca="false">IF(MOD(($G$167/2)*10^(2+1),20)=5, TRUNC($G$167/2,2), ROUND($G$167/2,2))</f>
        <v>802.16</v>
      </c>
      <c r="H78" s="83" t="n">
        <f aca="false">SUM(J78,K78)</f>
        <v>802.16</v>
      </c>
      <c r="I78" s="83" t="n">
        <f aca="false">SUM(J78:L78)</f>
        <v>1111.25</v>
      </c>
      <c r="J78" s="83" t="n">
        <f aca="false">IF(MOD(G78*0.9434*10^(2+1),20)=5, TRUNC(G78*0.9434,2), ROUND(G78*0.9434,2))</f>
        <v>756.76</v>
      </c>
      <c r="K78" s="100" t="n">
        <f aca="false">IF(MOD(G78*0.0566*10^(2+1),20)=5, TRUNC(G78*0.0566,2), ROUND(G78*0.0566,2))</f>
        <v>45.4</v>
      </c>
      <c r="L78" s="87" t="n">
        <f aca="false">IF(MOD(($L$167/2)*10^(2+1),20)=5, TRUNC($L$167/2,2), ROUND($L$167/2,2))</f>
        <v>309.09</v>
      </c>
      <c r="M78" s="86" t="n">
        <f aca="false">(J78+K78)*0.05</f>
        <v>40.108</v>
      </c>
      <c r="N78" s="87" t="n">
        <f aca="false">SUM(J78:M78)</f>
        <v>1151.358</v>
      </c>
    </row>
    <row r="79" customFormat="false" ht="13.8" hidden="false" customHeight="false" outlineLevel="0" collapsed="false">
      <c r="B79" s="95" t="s">
        <v>249</v>
      </c>
      <c r="C79" s="96" t="s">
        <v>175</v>
      </c>
      <c r="D79" s="101" t="n">
        <f aca="false">F78+0.01</f>
        <v>70000.01</v>
      </c>
      <c r="E79" s="97" t="s">
        <v>173</v>
      </c>
      <c r="F79" s="101" t="n">
        <v>105000</v>
      </c>
      <c r="G79" s="99" t="n">
        <f aca="false">IF(MOD(($G$168/2)*10^(2+1),20)=5, TRUNC($G$168/2,2), ROUND($G$168/2,2))</f>
        <v>1009.57</v>
      </c>
      <c r="H79" s="83" t="n">
        <f aca="false">SUM(J79,K79)</f>
        <v>1009.57</v>
      </c>
      <c r="I79" s="83" t="n">
        <f aca="false">SUM(J79:L79)</f>
        <v>1398.57</v>
      </c>
      <c r="J79" s="83" t="n">
        <f aca="false">IF(MOD(G79*0.9434*10^(2+1),20)=5, TRUNC(G79*0.9434,2), ROUND(G79*0.9434,2))</f>
        <v>952.43</v>
      </c>
      <c r="K79" s="100" t="n">
        <f aca="false">IF(MOD(G79*0.0566*10^(2+1),20)=5, TRUNC(G79*0.0566,2), ROUND(G79*0.0566,2))</f>
        <v>57.14</v>
      </c>
      <c r="L79" s="87" t="n">
        <f aca="false">IF(MOD(($L$168/2)*10^(2+1),20)=5, TRUNC($L$168/2,2), ROUND($L$168/2,2))</f>
        <v>389</v>
      </c>
      <c r="M79" s="86" t="n">
        <f aca="false">(J79+K79)*0.05</f>
        <v>50.4785</v>
      </c>
      <c r="N79" s="87" t="n">
        <f aca="false">SUM(J79:M79)</f>
        <v>1449.0485</v>
      </c>
    </row>
    <row r="80" customFormat="false" ht="13.8" hidden="false" customHeight="false" outlineLevel="0" collapsed="false">
      <c r="B80" s="95" t="s">
        <v>250</v>
      </c>
      <c r="C80" s="96" t="s">
        <v>175</v>
      </c>
      <c r="D80" s="101" t="n">
        <f aca="false">F79+0.01</f>
        <v>105000.01</v>
      </c>
      <c r="E80" s="97" t="s">
        <v>173</v>
      </c>
      <c r="F80" s="101" t="n">
        <v>140000</v>
      </c>
      <c r="G80" s="99" t="n">
        <f aca="false">IF(MOD(($G$169/2)*10^(2+1),20)=5, TRUNC($G$169/2,2), ROUND($G$169/2,2))</f>
        <v>1213.63</v>
      </c>
      <c r="H80" s="83" t="n">
        <f aca="false">SUM(J80,K80)</f>
        <v>1213.63</v>
      </c>
      <c r="I80" s="83" t="n">
        <f aca="false">SUM(J80:L80)</f>
        <v>1777.55</v>
      </c>
      <c r="J80" s="83" t="n">
        <f aca="false">IF(MOD(G80*0.9434*10^(2+1),20)=5, TRUNC(G80*0.9434,2), ROUND(G80*0.9434,2))</f>
        <v>1144.94</v>
      </c>
      <c r="K80" s="100" t="n">
        <f aca="false">IF(MOD(G80*0.0566*10^(2+1),20)=5, TRUNC(G80*0.0566,2), ROUND(G80*0.0566,2))</f>
        <v>68.69</v>
      </c>
      <c r="L80" s="87" t="n">
        <f aca="false">IF(MOD(($L$169/2)*10^(2+1),20)=5, TRUNC($L$169/2,2), ROUND($L$169/2,2))</f>
        <v>563.92</v>
      </c>
      <c r="M80" s="86" t="n">
        <f aca="false">(J80+K80)*0.05</f>
        <v>60.6815</v>
      </c>
      <c r="N80" s="87" t="n">
        <f aca="false">SUM(J80:M80)</f>
        <v>1838.2315</v>
      </c>
    </row>
    <row r="81" customFormat="false" ht="13.8" hidden="false" customHeight="false" outlineLevel="0" collapsed="false">
      <c r="B81" s="95" t="s">
        <v>251</v>
      </c>
      <c r="C81" s="96" t="s">
        <v>175</v>
      </c>
      <c r="D81" s="101" t="n">
        <f aca="false">F80+0.01</f>
        <v>140000.01</v>
      </c>
      <c r="E81" s="97" t="s">
        <v>173</v>
      </c>
      <c r="F81" s="101" t="n">
        <v>175000</v>
      </c>
      <c r="G81" s="99" t="n">
        <f aca="false">IF(MOD(($G$170/2)*10^(2+1),20)=5, TRUNC($G$170/2,2), ROUND($G$170/2,2))</f>
        <v>1297.8</v>
      </c>
      <c r="H81" s="83" t="n">
        <f aca="false">SUM(J81,K81)</f>
        <v>1297.8</v>
      </c>
      <c r="I81" s="83" t="n">
        <f aca="false">SUM(J81:L81)</f>
        <v>1900.88</v>
      </c>
      <c r="J81" s="83" t="n">
        <f aca="false">IF(MOD(G81*0.9434*10^(2+1),20)=5, TRUNC(G81*0.9434,2), ROUND(G81*0.9434,2))</f>
        <v>1224.34</v>
      </c>
      <c r="K81" s="100" t="n">
        <f aca="false">IF(MOD(G81*0.0566*10^(2+1),20)=5, TRUNC(G81*0.0566,2), ROUND(G81*0.0566,2))</f>
        <v>73.46</v>
      </c>
      <c r="L81" s="87" t="n">
        <f aca="false">IF(MOD(($L$170/2)*10^(2+1),20)=5, TRUNC($L$170/2,2), ROUND($L$170/2,2))</f>
        <v>603.08</v>
      </c>
      <c r="M81" s="86" t="n">
        <f aca="false">(J81+K81)*0.05</f>
        <v>64.89</v>
      </c>
      <c r="N81" s="87" t="n">
        <f aca="false">SUM(J81:M81)</f>
        <v>1965.77</v>
      </c>
    </row>
    <row r="82" customFormat="false" ht="13.8" hidden="false" customHeight="false" outlineLevel="0" collapsed="false">
      <c r="B82" s="95" t="s">
        <v>252</v>
      </c>
      <c r="C82" s="96" t="s">
        <v>175</v>
      </c>
      <c r="D82" s="101" t="n">
        <f aca="false">F81+0.01</f>
        <v>175000.01</v>
      </c>
      <c r="E82" s="97" t="s">
        <v>173</v>
      </c>
      <c r="F82" s="101" t="n">
        <v>210000</v>
      </c>
      <c r="G82" s="99" t="n">
        <f aca="false">IF(MOD(($G$171/2)*10^(2+1),20)=5, TRUNC($G$171/2,2), ROUND($G$171/2,2))</f>
        <v>1382.14</v>
      </c>
      <c r="H82" s="83" t="n">
        <f aca="false">SUM(J82,K82)</f>
        <v>1382.14</v>
      </c>
      <c r="I82" s="83" t="n">
        <f aca="false">SUM(J82:L82)</f>
        <v>2024.41</v>
      </c>
      <c r="J82" s="83" t="n">
        <f aca="false">IF(MOD(G82*0.9434*10^(2+1),20)=5, TRUNC(G82*0.9434,2), ROUND(G82*0.9434,2))</f>
        <v>1303.91</v>
      </c>
      <c r="K82" s="100" t="n">
        <f aca="false">IF(MOD(G82*0.0566*10^(2+1),20)=5, TRUNC(G82*0.0566,2), ROUND(G82*0.0566,2))</f>
        <v>78.23</v>
      </c>
      <c r="L82" s="87" t="n">
        <f aca="false">IF(MOD(($L$171/2)*10^(2+1),20)=5, TRUNC($L$171/2,2), ROUND($L$171/2,2))</f>
        <v>642.27</v>
      </c>
      <c r="M82" s="86" t="n">
        <f aca="false">(J82+K82)*0.05</f>
        <v>69.107</v>
      </c>
      <c r="N82" s="87" t="n">
        <f aca="false">SUM(J82:M82)</f>
        <v>2093.517</v>
      </c>
    </row>
    <row r="83" customFormat="false" ht="13.8" hidden="false" customHeight="false" outlineLevel="0" collapsed="false">
      <c r="B83" s="95" t="s">
        <v>253</v>
      </c>
      <c r="C83" s="96" t="s">
        <v>175</v>
      </c>
      <c r="D83" s="101" t="n">
        <f aca="false">F82+0.01</f>
        <v>210000.01</v>
      </c>
      <c r="E83" s="97" t="s">
        <v>173</v>
      </c>
      <c r="F83" s="101" t="n">
        <v>280000</v>
      </c>
      <c r="G83" s="99" t="n">
        <f aca="false">IF(MOD(($G$172/2)*10^(2+1),20)=5, TRUNC($G$172/2,2), ROUND($G$172/2,2))</f>
        <v>1466.71</v>
      </c>
      <c r="H83" s="83" t="n">
        <f aca="false">SUM(J83,K83)</f>
        <v>1466.71</v>
      </c>
      <c r="I83" s="83" t="n">
        <f aca="false">SUM(J83:L83)</f>
        <v>2279.35</v>
      </c>
      <c r="J83" s="83" t="n">
        <f aca="false">IF(MOD(G83*0.9434*10^(2+1),20)=5, TRUNC(G83*0.9434,2), ROUND(G83*0.9434,2))</f>
        <v>1383.69</v>
      </c>
      <c r="K83" s="100" t="n">
        <f aca="false">IF(MOD(G83*0.0566*10^(2+1),20)=5, TRUNC(G83*0.0566,2), ROUND(G83*0.0566,2))</f>
        <v>83.02</v>
      </c>
      <c r="L83" s="87" t="n">
        <f aca="false">IF(MOD(($L$172/2)*10^(2+1),20)=5, TRUNC($L$172/2,2), ROUND($L$172/2,2))</f>
        <v>812.64</v>
      </c>
      <c r="M83" s="86" t="n">
        <f aca="false">(J83+K83)*0.05</f>
        <v>73.3355</v>
      </c>
      <c r="N83" s="87" t="n">
        <f aca="false">SUM(J83:M83)</f>
        <v>2352.6855</v>
      </c>
    </row>
    <row r="84" customFormat="false" ht="13.8" hidden="false" customHeight="false" outlineLevel="0" collapsed="false">
      <c r="B84" s="95" t="s">
        <v>254</v>
      </c>
      <c r="C84" s="96" t="s">
        <v>175</v>
      </c>
      <c r="D84" s="101" t="n">
        <f aca="false">F83+0.01</f>
        <v>280000.01</v>
      </c>
      <c r="E84" s="97" t="s">
        <v>173</v>
      </c>
      <c r="F84" s="101" t="n">
        <v>350000</v>
      </c>
      <c r="G84" s="99" t="n">
        <f aca="false">IF(MOD(($G$173/2)*10^(2+1),20)=5, TRUNC($G$173/2,2), ROUND($G$173/2,2))</f>
        <v>1507.08</v>
      </c>
      <c r="H84" s="83" t="n">
        <f aca="false">SUM(J84,K84)</f>
        <v>1507.08</v>
      </c>
      <c r="I84" s="83" t="n">
        <f aca="false">SUM(J84:L84)</f>
        <v>2342.15</v>
      </c>
      <c r="J84" s="83" t="n">
        <f aca="false">IF(MOD(G84*0.9434*10^(2+1),20)=5, TRUNC(G84*0.9434,2), ROUND(G84*0.9434,2))</f>
        <v>1421.78</v>
      </c>
      <c r="K84" s="100" t="n">
        <f aca="false">IF(MOD(G84*0.0566*10^(2+1),20)=5, TRUNC(G84*0.0566,2), ROUND(G84*0.0566,2))</f>
        <v>85.3</v>
      </c>
      <c r="L84" s="87" t="n">
        <f aca="false">IF(MOD(($L$173/2)*10^(2+1),20)=5, TRUNC($L$173/2,2), ROUND($L$173/2,2))</f>
        <v>835.07</v>
      </c>
      <c r="M84" s="86" t="n">
        <f aca="false">(J84+K84)*0.05</f>
        <v>75.354</v>
      </c>
      <c r="N84" s="87" t="n">
        <f aca="false">SUM(J84:M84)</f>
        <v>2417.504</v>
      </c>
    </row>
    <row r="85" customFormat="false" ht="13.8" hidden="false" customHeight="false" outlineLevel="0" collapsed="false">
      <c r="B85" s="95" t="s">
        <v>255</v>
      </c>
      <c r="C85" s="96" t="s">
        <v>175</v>
      </c>
      <c r="D85" s="101" t="n">
        <f aca="false">F84+0.01</f>
        <v>350000.01</v>
      </c>
      <c r="E85" s="97" t="s">
        <v>173</v>
      </c>
      <c r="F85" s="101" t="n">
        <v>420000</v>
      </c>
      <c r="G85" s="99" t="n">
        <f aca="false">IF(MOD(($G$174/2)*10^(2+1),20)=5, TRUNC($G$174/2,2), ROUND($G$174/2,2))</f>
        <v>1547.66</v>
      </c>
      <c r="H85" s="83" t="n">
        <f aca="false">SUM(J85,K85)</f>
        <v>1547.66</v>
      </c>
      <c r="I85" s="83" t="n">
        <f aca="false">SUM(J85:L85)</f>
        <v>2405.22</v>
      </c>
      <c r="J85" s="83" t="n">
        <f aca="false">IF(MOD(G85*0.9434*10^(2+1),20)=5, TRUNC(G85*0.9434,2), ROUND(G85*0.9434,2))</f>
        <v>1460.06</v>
      </c>
      <c r="K85" s="100" t="n">
        <f aca="false">IF(MOD(G85*0.0566*10^(2+1),20)=5, TRUNC(G85*0.0566,2), ROUND(G85*0.0566,2))</f>
        <v>87.6</v>
      </c>
      <c r="L85" s="87" t="n">
        <f aca="false">IF(MOD(($L$174/2)*10^(2+1),20)=5, TRUNC($L$174/2,2), ROUND($L$174/2,2))</f>
        <v>857.56</v>
      </c>
      <c r="M85" s="86" t="n">
        <f aca="false">(J85+K85)*0.05</f>
        <v>77.383</v>
      </c>
      <c r="N85" s="87" t="n">
        <f aca="false">SUM(J85:M85)</f>
        <v>2482.603</v>
      </c>
    </row>
    <row r="86" customFormat="false" ht="13.8" hidden="false" customHeight="false" outlineLevel="0" collapsed="false">
      <c r="B86" s="95" t="s">
        <v>256</v>
      </c>
      <c r="C86" s="96" t="s">
        <v>175</v>
      </c>
      <c r="D86" s="101" t="n">
        <f aca="false">F85+0.01</f>
        <v>420000.01</v>
      </c>
      <c r="E86" s="97" t="s">
        <v>173</v>
      </c>
      <c r="F86" s="101" t="n">
        <v>560000</v>
      </c>
      <c r="G86" s="99" t="n">
        <f aca="false">IF(MOD(($G$175/2)*10^(2+1),20)=5, TRUNC($G$175/2,2), ROUND($G$175/2,2))</f>
        <v>1588.5</v>
      </c>
      <c r="H86" s="83" t="n">
        <f aca="false">SUM(J86,K86)</f>
        <v>1588.5</v>
      </c>
      <c r="I86" s="83" t="n">
        <f aca="false">SUM(J86:L86)</f>
        <v>2638.1</v>
      </c>
      <c r="J86" s="83" t="n">
        <f aca="false">IF(MOD(G86*0.9434*10^(2+1),20)=5, TRUNC(G86*0.9434,2), ROUND(G86*0.9434,2))</f>
        <v>1498.59</v>
      </c>
      <c r="K86" s="100" t="n">
        <f aca="false">IF(MOD(G86*0.0566*10^(2+1),20)=5, TRUNC(G86*0.0566,2), ROUND(G86*0.0566,2))</f>
        <v>89.91</v>
      </c>
      <c r="L86" s="87" t="n">
        <f aca="false">IF(MOD(($L$175/2)*10^(2+1),20)=5, TRUNC($L$175/2,2), ROUND($L$175/2,2))</f>
        <v>1049.6</v>
      </c>
      <c r="M86" s="86" t="n">
        <f aca="false">(J86+K86)*0.05</f>
        <v>79.425</v>
      </c>
      <c r="N86" s="87" t="n">
        <f aca="false">SUM(J86:M86)</f>
        <v>2717.525</v>
      </c>
    </row>
    <row r="87" customFormat="false" ht="13.8" hidden="false" customHeight="false" outlineLevel="0" collapsed="false">
      <c r="B87" s="95" t="s">
        <v>257</v>
      </c>
      <c r="C87" s="96" t="s">
        <v>175</v>
      </c>
      <c r="D87" s="101" t="n">
        <f aca="false">F86+0.01</f>
        <v>560000.01</v>
      </c>
      <c r="E87" s="97" t="s">
        <v>173</v>
      </c>
      <c r="F87" s="101" t="n">
        <v>700000</v>
      </c>
      <c r="G87" s="99" t="n">
        <f aca="false">IF(MOD(($G$176/2)*10^(2+1),20)=5, TRUNC($G$176/2,2), ROUND($G$176/2,2))</f>
        <v>1675.75</v>
      </c>
      <c r="H87" s="83" t="n">
        <f aca="false">SUM(J87,K87)</f>
        <v>1675.75</v>
      </c>
      <c r="I87" s="83" t="n">
        <f aca="false">SUM(J87:L87)</f>
        <v>2783.09</v>
      </c>
      <c r="J87" s="83" t="n">
        <f aca="false">IF(MOD(G87*0.9434*10^(2+1),20)=5, TRUNC(G87*0.9434,2), ROUND(G87*0.9434,2))</f>
        <v>1580.9</v>
      </c>
      <c r="K87" s="100" t="n">
        <f aca="false">IF(MOD(G87*0.0566*10^(2+1),20)=5, TRUNC(G87*0.0566,2), ROUND(G87*0.0566,2))</f>
        <v>94.85</v>
      </c>
      <c r="L87" s="87" t="n">
        <f aca="false">IF(MOD(($L$176/2)*10^(2+1),20)=5, TRUNC($L$176/2,2), ROUND($L$176/2,2))</f>
        <v>1107.34</v>
      </c>
      <c r="M87" s="86" t="n">
        <f aca="false">(J87+K87)*0.05</f>
        <v>83.7875</v>
      </c>
      <c r="N87" s="87" t="n">
        <f aca="false">SUM(J87:M87)</f>
        <v>2866.8775</v>
      </c>
    </row>
    <row r="88" customFormat="false" ht="13.8" hidden="false" customHeight="false" outlineLevel="0" collapsed="false">
      <c r="B88" s="95" t="s">
        <v>258</v>
      </c>
      <c r="C88" s="96" t="s">
        <v>175</v>
      </c>
      <c r="D88" s="101" t="n">
        <f aca="false">F87+0.01</f>
        <v>700000.01</v>
      </c>
      <c r="E88" s="97" t="s">
        <v>173</v>
      </c>
      <c r="F88" s="101" t="n">
        <v>840000</v>
      </c>
      <c r="G88" s="99" t="n">
        <f aca="false">IF(MOD(($G$177/2)*10^(2+1),20)=5, TRUNC($G$177/2,2), ROUND($G$177/2,2))</f>
        <v>1763.23</v>
      </c>
      <c r="H88" s="83" t="n">
        <f aca="false">SUM(J88,K88)</f>
        <v>1763.23</v>
      </c>
      <c r="I88" s="83" t="n">
        <f aca="false">SUM(J88:L88)</f>
        <v>2928.37</v>
      </c>
      <c r="J88" s="83" t="n">
        <f aca="false">IF(MOD(G88*0.9434*10^(2+1),20)=5, TRUNC(G88*0.9434,2), ROUND(G88*0.9434,2))</f>
        <v>1663.43</v>
      </c>
      <c r="K88" s="100" t="n">
        <f aca="false">IF(MOD(G88*0.0566*10^(2+1),20)=5, TRUNC(G88*0.0566,2), ROUND(G88*0.0566,2))</f>
        <v>99.8</v>
      </c>
      <c r="L88" s="87" t="n">
        <f aca="false">IF(MOD(($L$177/2)*10^(2+1),20)=5, TRUNC($L$177/2,2), ROUND($L$177/2,2))</f>
        <v>1165.14</v>
      </c>
      <c r="M88" s="86" t="n">
        <f aca="false">(J88+K88)*0.05</f>
        <v>88.1615</v>
      </c>
      <c r="N88" s="87" t="n">
        <f aca="false">SUM(J88:M88)</f>
        <v>3016.5315</v>
      </c>
    </row>
    <row r="89" customFormat="false" ht="13.8" hidden="false" customHeight="false" outlineLevel="0" collapsed="false">
      <c r="B89" s="95" t="s">
        <v>259</v>
      </c>
      <c r="C89" s="96" t="s">
        <v>175</v>
      </c>
      <c r="D89" s="101" t="n">
        <f aca="false">F88+0.01</f>
        <v>840000.01</v>
      </c>
      <c r="E89" s="97" t="s">
        <v>173</v>
      </c>
      <c r="F89" s="101" t="n">
        <v>1120000</v>
      </c>
      <c r="G89" s="99" t="n">
        <f aca="false">IF(MOD(($G$178/2)*10^(2+1),20)=5, TRUNC($G$178/2,2), ROUND($G$178/2,2))</f>
        <v>1851.02</v>
      </c>
      <c r="H89" s="83" t="n">
        <f aca="false">SUM(J89,K89)</f>
        <v>1851.02</v>
      </c>
      <c r="I89" s="83" t="n">
        <f aca="false">SUM(J89:L89)</f>
        <v>3279.76</v>
      </c>
      <c r="J89" s="83" t="n">
        <f aca="false">IF(MOD(G89*0.9434*10^(2+1),20)=5, TRUNC(G89*0.9434,2), ROUND(G89*0.9434,2))</f>
        <v>1746.25</v>
      </c>
      <c r="K89" s="100" t="n">
        <f aca="false">IF(MOD(G89*0.0566*10^(2+1),20)=5, TRUNC(G89*0.0566,2), ROUND(G89*0.0566,2))</f>
        <v>104.77</v>
      </c>
      <c r="L89" s="87" t="n">
        <f aca="false">IF(MOD(($L$178/2)*10^(2+1),20)=5, TRUNC($L$178/2,2), ROUND($L$178/2,2))</f>
        <v>1428.74</v>
      </c>
      <c r="M89" s="86" t="n">
        <f aca="false">(J89+K89)*0.05</f>
        <v>92.551</v>
      </c>
      <c r="N89" s="87" t="n">
        <f aca="false">SUM(J89:M89)</f>
        <v>3372.311</v>
      </c>
    </row>
    <row r="90" customFormat="false" ht="13.8" hidden="false" customHeight="false" outlineLevel="0" collapsed="false">
      <c r="B90" s="95" t="s">
        <v>260</v>
      </c>
      <c r="C90" s="96" t="s">
        <v>175</v>
      </c>
      <c r="D90" s="101" t="n">
        <f aca="false">F89+0.01</f>
        <v>1120000.01</v>
      </c>
      <c r="E90" s="97" t="s">
        <v>173</v>
      </c>
      <c r="F90" s="101" t="n">
        <v>1400000</v>
      </c>
      <c r="G90" s="99" t="n">
        <f aca="false">IF(MOD(($G$179/2)*10^(2+1),20)=5, TRUNC($G$179/2,2), ROUND($G$179/2,2))</f>
        <v>2004.94</v>
      </c>
      <c r="H90" s="83" t="n">
        <f aca="false">SUM(J90,K90)</f>
        <v>2004.94</v>
      </c>
      <c r="I90" s="83" t="n">
        <f aca="false">SUM(J90:L90)</f>
        <v>3552.54</v>
      </c>
      <c r="J90" s="83" t="n">
        <f aca="false">IF(MOD(G90*0.9434*10^(2+1),20)=5, TRUNC(G90*0.9434,2), ROUND(G90*0.9434,2))</f>
        <v>1891.46</v>
      </c>
      <c r="K90" s="100" t="n">
        <f aca="false">IF(MOD(G90*0.0566*10^(2+1),20)=5, TRUNC(G90*0.0566,2), ROUND(G90*0.0566,2))</f>
        <v>113.48</v>
      </c>
      <c r="L90" s="87" t="n">
        <f aca="false">IF(MOD(($L$179/2)*10^(2+1),20)=5, TRUNC($L$179/2,2), ROUND($L$179/2,2))</f>
        <v>1547.6</v>
      </c>
      <c r="M90" s="86" t="n">
        <f aca="false">(J90+K90)*0.05</f>
        <v>100.247</v>
      </c>
      <c r="N90" s="87" t="n">
        <f aca="false">SUM(J90:M90)</f>
        <v>3652.787</v>
      </c>
    </row>
    <row r="91" customFormat="false" ht="13.8" hidden="false" customHeight="false" outlineLevel="0" collapsed="false">
      <c r="B91" s="95" t="s">
        <v>261</v>
      </c>
      <c r="C91" s="96" t="s">
        <v>175</v>
      </c>
      <c r="D91" s="101" t="n">
        <f aca="false">F90+0.01</f>
        <v>1400000.01</v>
      </c>
      <c r="E91" s="97" t="s">
        <v>173</v>
      </c>
      <c r="F91" s="101" t="n">
        <v>1680000</v>
      </c>
      <c r="G91" s="99" t="n">
        <f aca="false">IF(MOD(($G$180/2)*10^(2+1),20)=5, TRUNC($G$180/2,2), ROUND($G$180/2,2))</f>
        <v>2159.16</v>
      </c>
      <c r="H91" s="83" t="n">
        <f aca="false">SUM(J91,K91)</f>
        <v>2159.16</v>
      </c>
      <c r="I91" s="83" t="n">
        <f aca="false">SUM(J91:L91)</f>
        <v>3825.8</v>
      </c>
      <c r="J91" s="83" t="n">
        <f aca="false">IF(MOD(G91*0.9434*10^(2+1),20)=5, TRUNC(G91*0.9434,2), ROUND(G91*0.9434,2))</f>
        <v>2036.95</v>
      </c>
      <c r="K91" s="100" t="n">
        <f aca="false">IF(MOD(G91*0.0566*10^(2+1),20)=5, TRUNC(G91*0.0566,2), ROUND(G91*0.0566,2))</f>
        <v>122.21</v>
      </c>
      <c r="L91" s="87" t="n">
        <f aca="false">IF(MOD(($L$180/2)*10^(2+1),20)=5, TRUNC($L$180/2,2), ROUND($L$180/2,2))</f>
        <v>1666.64</v>
      </c>
      <c r="M91" s="86" t="n">
        <f aca="false">(J91+K91)*0.05</f>
        <v>107.958</v>
      </c>
      <c r="N91" s="87" t="n">
        <f aca="false">SUM(J91:M91)</f>
        <v>3933.758</v>
      </c>
    </row>
    <row r="92" customFormat="false" ht="13.8" hidden="false" customHeight="false" outlineLevel="0" collapsed="false">
      <c r="B92" s="95" t="s">
        <v>262</v>
      </c>
      <c r="C92" s="96" t="s">
        <v>175</v>
      </c>
      <c r="D92" s="101" t="n">
        <f aca="false">F91+0.01</f>
        <v>1680000.01</v>
      </c>
      <c r="E92" s="97" t="s">
        <v>173</v>
      </c>
      <c r="F92" s="101" t="n">
        <v>3200000</v>
      </c>
      <c r="G92" s="99" t="n">
        <f aca="false">IF(MOD(($G$181/2)*10^(2+1),20)=5, TRUNC($G$181/2,2), ROUND($G$181/2,2))</f>
        <v>2313.72</v>
      </c>
      <c r="H92" s="83" t="n">
        <f aca="false">SUM(J92,K92)</f>
        <v>2313.72</v>
      </c>
      <c r="I92" s="83" t="n">
        <f aca="false">SUM(J92:L92)</f>
        <v>4099.61</v>
      </c>
      <c r="J92" s="83" t="n">
        <f aca="false">IF(MOD(G92*0.9434*10^(2+1),20)=5, TRUNC(G92*0.9434,2), ROUND(G92*0.9434,2))</f>
        <v>2182.76</v>
      </c>
      <c r="K92" s="100" t="n">
        <f aca="false">IF(MOD(G92*0.0566*10^(2+1),20)=5, TRUNC(G92*0.0566,2), ROUND(G92*0.0566,2))</f>
        <v>130.96</v>
      </c>
      <c r="L92" s="87" t="n">
        <f aca="false">IF(MOD(($L$181/2)*10^(2+1),20)=5, TRUNC($L$181/2,2), ROUND($L$181/2,2))</f>
        <v>1785.89</v>
      </c>
      <c r="M92" s="86" t="n">
        <f aca="false">(J92+K92)*0.05</f>
        <v>115.686</v>
      </c>
      <c r="N92" s="87" t="n">
        <f aca="false">SUM(J92:M92)</f>
        <v>4215.296</v>
      </c>
    </row>
    <row r="93" customFormat="false" ht="13.8" hidden="false" customHeight="false" outlineLevel="0" collapsed="false">
      <c r="B93" s="102" t="s">
        <v>263</v>
      </c>
      <c r="C93" s="103"/>
      <c r="D93" s="104"/>
      <c r="E93" s="104" t="s">
        <v>198</v>
      </c>
      <c r="F93" s="117" t="n">
        <v>3200000</v>
      </c>
      <c r="G93" s="110" t="n">
        <f aca="false">IF(MOD(($G$182/2)*10^(2+1),20)=5, TRUNC($G$182/2,2), ROUND($G$182/2,2))</f>
        <v>2892.24</v>
      </c>
      <c r="H93" s="106" t="n">
        <f aca="false">SUM(J93,K93)</f>
        <v>2892.24</v>
      </c>
      <c r="I93" s="83" t="n">
        <f aca="false">SUM(J93:L93)</f>
        <v>5124.67</v>
      </c>
      <c r="J93" s="106" t="n">
        <f aca="false">IF(MOD(G93*0.9434*10^(2+1),20)=5, TRUNC(G93*0.9434,2), ROUND(G93*0.9434,2))</f>
        <v>2728.54</v>
      </c>
      <c r="K93" s="107" t="n">
        <f aca="false">IF(MOD(G93*0.0566*10^(2+1),20)=5, TRUNC(G93*0.0566,2), ROUND(G93*0.0566,2))</f>
        <v>163.7</v>
      </c>
      <c r="L93" s="108" t="n">
        <f aca="false">IF(MOD(($L$182/2)*10^(2+1),20)=5, TRUNC($L$182/2,2), ROUND($L$182/2,2))</f>
        <v>2232.43</v>
      </c>
      <c r="M93" s="86" t="n">
        <f aca="false">(J93+K93)*0.05</f>
        <v>144.612</v>
      </c>
      <c r="N93" s="108" t="n">
        <f aca="false">SUM(J93:M93)</f>
        <v>5269.282</v>
      </c>
    </row>
    <row r="94" customFormat="false" ht="50.5" hidden="false" customHeight="true" outlineLevel="0" collapsed="false">
      <c r="B94" s="76" t="s">
        <v>264</v>
      </c>
      <c r="C94" s="80" t="s">
        <v>265</v>
      </c>
      <c r="D94" s="80"/>
      <c r="E94" s="80"/>
      <c r="F94" s="80"/>
      <c r="G94" s="111" t="n">
        <f aca="false">$G$4</f>
        <v>26.37</v>
      </c>
      <c r="H94" s="82" t="n">
        <f aca="false">SUM(J94,K94)</f>
        <v>26.37</v>
      </c>
      <c r="I94" s="83" t="n">
        <f aca="false">SUM(J94:L94)</f>
        <v>34.65</v>
      </c>
      <c r="J94" s="82" t="n">
        <f aca="false">IF(MOD(G94*0.9434*10^(2+1),20)=5, TRUNC(G94*0.9434,2), ROUND(G94*0.9434,2))</f>
        <v>24.88</v>
      </c>
      <c r="K94" s="84" t="n">
        <f aca="false">IF(MOD(G94*0.0566*10^(2+1),20)=5, TRUNC(G94*0.0566,2), ROUND(G94*0.0566,2))</f>
        <v>1.49</v>
      </c>
      <c r="L94" s="112" t="n">
        <f aca="false">$L$4</f>
        <v>8.28</v>
      </c>
      <c r="M94" s="113" t="n">
        <f aca="false">(J94+K94)*0.05</f>
        <v>1.3185</v>
      </c>
      <c r="N94" s="112" t="n">
        <f aca="false">SUM(J94:M94)</f>
        <v>35.9685</v>
      </c>
    </row>
    <row r="95" customFormat="false" ht="37.85" hidden="false" customHeight="true" outlineLevel="0" collapsed="false">
      <c r="B95" s="76" t="s">
        <v>266</v>
      </c>
      <c r="C95" s="80" t="s">
        <v>267</v>
      </c>
      <c r="D95" s="80"/>
      <c r="E95" s="80"/>
      <c r="F95" s="80"/>
      <c r="G95" s="111" t="n">
        <f aca="false">$G$4</f>
        <v>26.37</v>
      </c>
      <c r="H95" s="82" t="n">
        <f aca="false">SUM(J95,K95)</f>
        <v>26.37</v>
      </c>
      <c r="I95" s="83" t="n">
        <f aca="false">SUM(J95:L95)</f>
        <v>34.65</v>
      </c>
      <c r="J95" s="82" t="n">
        <f aca="false">IF(MOD(G95*0.9434*10^(2+1),20)=5, TRUNC(G95*0.9434,2), ROUND(G95*0.9434,2))</f>
        <v>24.88</v>
      </c>
      <c r="K95" s="84" t="n">
        <f aca="false">IF(MOD(G95*0.0566*10^(2+1),20)=5, TRUNC(G95*0.0566,2), ROUND(G95*0.0566,2))</f>
        <v>1.49</v>
      </c>
      <c r="L95" s="112" t="n">
        <f aca="false">$L$4</f>
        <v>8.28</v>
      </c>
      <c r="M95" s="113" t="n">
        <f aca="false">(J95+K95)*0.05</f>
        <v>1.3185</v>
      </c>
      <c r="N95" s="112" t="n">
        <f aca="false">SUM(J95:M95)</f>
        <v>35.9685</v>
      </c>
    </row>
    <row r="96" customFormat="false" ht="13.8" hidden="false" customHeight="true" outlineLevel="0" collapsed="false">
      <c r="B96" s="76" t="s">
        <v>268</v>
      </c>
      <c r="C96" s="80" t="s">
        <v>269</v>
      </c>
      <c r="D96" s="80"/>
      <c r="E96" s="80"/>
      <c r="F96" s="80"/>
      <c r="G96" s="111" t="n">
        <f aca="false">$G$4</f>
        <v>26.37</v>
      </c>
      <c r="H96" s="82" t="n">
        <f aca="false">SUM(J96,K96)</f>
        <v>26.37</v>
      </c>
      <c r="I96" s="83" t="n">
        <f aca="false">SUM(J96:L96)</f>
        <v>34.65</v>
      </c>
      <c r="J96" s="82" t="n">
        <f aca="false">IF(MOD(G96*0.9434*10^(2+1),20)=5, TRUNC(G96*0.9434,2), ROUND(G96*0.9434,2))</f>
        <v>24.88</v>
      </c>
      <c r="K96" s="84" t="n">
        <f aca="false">IF(MOD(G96*0.0566*10^(2+1),20)=5, TRUNC(G96*0.0566,2), ROUND(G96*0.0566,2))</f>
        <v>1.49</v>
      </c>
      <c r="L96" s="112" t="n">
        <f aca="false">$L$4</f>
        <v>8.28</v>
      </c>
      <c r="M96" s="113" t="n">
        <f aca="false">(J96+K96)*0.05</f>
        <v>1.3185</v>
      </c>
      <c r="N96" s="112" t="n">
        <f aca="false">SUM(J96:M96)</f>
        <v>35.9685</v>
      </c>
    </row>
    <row r="97" customFormat="false" ht="46.25" hidden="false" customHeight="true" outlineLevel="0" collapsed="false">
      <c r="B97" s="76" t="s">
        <v>270</v>
      </c>
      <c r="C97" s="80" t="s">
        <v>271</v>
      </c>
      <c r="D97" s="80"/>
      <c r="E97" s="80"/>
      <c r="F97" s="80"/>
      <c r="G97" s="111" t="n">
        <f aca="false">$G$4</f>
        <v>26.37</v>
      </c>
      <c r="H97" s="82" t="n">
        <f aca="false">SUM(J97,K97)</f>
        <v>26.37</v>
      </c>
      <c r="I97" s="83" t="n">
        <f aca="false">SUM(J97:L97)</f>
        <v>34.65</v>
      </c>
      <c r="J97" s="82" t="n">
        <f aca="false">IF(MOD(G97*0.9434*10^(2+1),20)=5, TRUNC(G97*0.9434,2), ROUND(G97*0.9434,2))</f>
        <v>24.88</v>
      </c>
      <c r="K97" s="84" t="n">
        <f aca="false">IF(MOD(G97*0.0566*10^(2+1),20)=5, TRUNC(G97*0.0566,2), ROUND(G97*0.0566,2))</f>
        <v>1.49</v>
      </c>
      <c r="L97" s="112" t="n">
        <f aca="false">$L$4</f>
        <v>8.28</v>
      </c>
      <c r="M97" s="86" t="n">
        <f aca="false">(J97+K97)*0.05</f>
        <v>1.3185</v>
      </c>
      <c r="N97" s="112" t="n">
        <f aca="false">SUM(J97:M97)</f>
        <v>35.9685</v>
      </c>
    </row>
    <row r="98" customFormat="false" ht="13.8" hidden="false" customHeight="false" outlineLevel="0" collapsed="false">
      <c r="B98" s="76" t="s">
        <v>166</v>
      </c>
      <c r="C98" s="114" t="s">
        <v>272</v>
      </c>
      <c r="D98" s="114"/>
      <c r="E98" s="114"/>
      <c r="F98" s="114"/>
      <c r="G98" s="114"/>
      <c r="H98" s="114"/>
      <c r="I98" s="114"/>
      <c r="J98" s="114"/>
      <c r="K98" s="114"/>
      <c r="L98" s="114"/>
      <c r="M98" s="114"/>
      <c r="N98" s="114"/>
      <c r="P98" s="79"/>
    </row>
    <row r="99" customFormat="false" ht="13.8" hidden="false" customHeight="true" outlineLevel="0" collapsed="false">
      <c r="B99" s="76" t="s">
        <v>166</v>
      </c>
      <c r="C99" s="90" t="s">
        <v>171</v>
      </c>
      <c r="D99" s="90"/>
      <c r="E99" s="91" t="s">
        <v>171</v>
      </c>
      <c r="F99" s="91"/>
      <c r="G99" s="92"/>
      <c r="H99" s="92"/>
      <c r="I99" s="92"/>
      <c r="J99" s="92"/>
      <c r="K99" s="93"/>
      <c r="L99" s="94"/>
      <c r="M99" s="92"/>
      <c r="N99" s="94"/>
    </row>
    <row r="100" customFormat="false" ht="13.8" hidden="false" customHeight="false" outlineLevel="0" collapsed="false">
      <c r="B100" s="95" t="s">
        <v>273</v>
      </c>
      <c r="C100" s="96"/>
      <c r="D100" s="97"/>
      <c r="E100" s="97" t="s">
        <v>173</v>
      </c>
      <c r="F100" s="98" t="n">
        <v>7500</v>
      </c>
      <c r="G100" s="115" t="n">
        <f aca="false">'VALORES PARA ALTERAR 2025'!B22</f>
        <v>82.37</v>
      </c>
      <c r="H100" s="83" t="n">
        <f aca="false">SUM(J100,K100)</f>
        <v>82.37</v>
      </c>
      <c r="I100" s="83" t="n">
        <f aca="false">SUM(J100:L100)</f>
        <v>102.95</v>
      </c>
      <c r="J100" s="83" t="n">
        <f aca="false">IF(MOD(G100*0.9434*10^(2+1),20)=5, TRUNC(G100*0.9434,2), ROUND(G100*0.9434,2))</f>
        <v>77.71</v>
      </c>
      <c r="K100" s="100" t="n">
        <f aca="false">IF(MOD(G100*0.0566*10^(2+1),20)=5, TRUNC(G100*0.0566,2), ROUND(G100*0.0566,2))</f>
        <v>4.66</v>
      </c>
      <c r="L100" s="116" t="n">
        <f aca="false">'VALORES PARA ALTERAR 2025'!C22</f>
        <v>20.58</v>
      </c>
      <c r="M100" s="86" t="n">
        <f aca="false">(J100+K100)*0.05</f>
        <v>4.1185</v>
      </c>
      <c r="N100" s="87" t="n">
        <f aca="false">SUM(J100:M100)</f>
        <v>107.0685</v>
      </c>
    </row>
    <row r="101" customFormat="false" ht="13.8" hidden="false" customHeight="false" outlineLevel="0" collapsed="false">
      <c r="B101" s="95" t="s">
        <v>274</v>
      </c>
      <c r="C101" s="96" t="s">
        <v>175</v>
      </c>
      <c r="D101" s="101" t="n">
        <f aca="false">F100+0.01</f>
        <v>7500.01</v>
      </c>
      <c r="E101" s="97" t="s">
        <v>173</v>
      </c>
      <c r="F101" s="98" t="n">
        <v>15000</v>
      </c>
      <c r="G101" s="115" t="n">
        <f aca="false">'VALORES PARA ALTERAR 2025'!B23</f>
        <v>164.77</v>
      </c>
      <c r="H101" s="83" t="n">
        <f aca="false">SUM(J101,K101)</f>
        <v>164.77</v>
      </c>
      <c r="I101" s="83" t="n">
        <f aca="false">SUM(J101:L101)</f>
        <v>205.95</v>
      </c>
      <c r="J101" s="83" t="n">
        <f aca="false">IF(MOD(G101*0.9434*10^(2+1),20)=5, TRUNC(G101*0.9434,2), ROUND(G101*0.9434,2))</f>
        <v>155.44</v>
      </c>
      <c r="K101" s="100" t="n">
        <f aca="false">IF(MOD(G101*0.0566*10^(2+1),20)=5, TRUNC(G101*0.0566,2), ROUND(G101*0.0566,2))</f>
        <v>9.33</v>
      </c>
      <c r="L101" s="116" t="n">
        <f aca="false">'VALORES PARA ALTERAR 2025'!C23</f>
        <v>41.18</v>
      </c>
      <c r="M101" s="86" t="n">
        <f aca="false">(J101+K101)*0.05</f>
        <v>8.2385</v>
      </c>
      <c r="N101" s="87" t="n">
        <f aca="false">SUM(J101:M101)</f>
        <v>214.1885</v>
      </c>
    </row>
    <row r="102" customFormat="false" ht="13.8" hidden="false" customHeight="false" outlineLevel="0" collapsed="false">
      <c r="B102" s="95" t="s">
        <v>275</v>
      </c>
      <c r="C102" s="96" t="s">
        <v>175</v>
      </c>
      <c r="D102" s="101" t="n">
        <f aca="false">F101+0.01</f>
        <v>15000.01</v>
      </c>
      <c r="E102" s="97" t="s">
        <v>173</v>
      </c>
      <c r="F102" s="98" t="n">
        <v>22500</v>
      </c>
      <c r="G102" s="115" t="n">
        <f aca="false">'VALORES PARA ALTERAR 2025'!B24</f>
        <v>245.61</v>
      </c>
      <c r="H102" s="83" t="n">
        <f aca="false">SUM(J102,K102)</f>
        <v>245.61</v>
      </c>
      <c r="I102" s="83" t="n">
        <f aca="false">SUM(J102:L102)</f>
        <v>307.02</v>
      </c>
      <c r="J102" s="83" t="n">
        <f aca="false">IF(MOD(G102*0.9434*10^(2+1),20)=5, TRUNC(G102*0.9434,2), ROUND(G102*0.9434,2))</f>
        <v>231.71</v>
      </c>
      <c r="K102" s="100" t="n">
        <f aca="false">IF(MOD(G102*0.0566*10^(2+1),20)=5, TRUNC(G102*0.0566,2), ROUND(G102*0.0566,2))</f>
        <v>13.9</v>
      </c>
      <c r="L102" s="116" t="n">
        <f aca="false">'VALORES PARA ALTERAR 2025'!C24</f>
        <v>61.41</v>
      </c>
      <c r="M102" s="86" t="n">
        <f aca="false">(J102+K102)*0.05</f>
        <v>12.2805</v>
      </c>
      <c r="N102" s="87" t="n">
        <f aca="false">SUM(J102:M102)</f>
        <v>319.3005</v>
      </c>
    </row>
    <row r="103" customFormat="false" ht="13.8" hidden="false" customHeight="false" outlineLevel="0" collapsed="false">
      <c r="B103" s="102" t="s">
        <v>276</v>
      </c>
      <c r="C103" s="103"/>
      <c r="D103" s="104"/>
      <c r="E103" s="104" t="s">
        <v>198</v>
      </c>
      <c r="F103" s="105" t="n">
        <v>22500</v>
      </c>
      <c r="G103" s="115" t="n">
        <f aca="false">'VALORES PARA ALTERAR 2025'!B25</f>
        <v>329.67</v>
      </c>
      <c r="H103" s="106" t="n">
        <f aca="false">SUM(J103,K103)</f>
        <v>329.67</v>
      </c>
      <c r="I103" s="83" t="n">
        <f aca="false">SUM(J103:L103)</f>
        <v>412.09</v>
      </c>
      <c r="J103" s="106" t="n">
        <f aca="false">IF(MOD(G103*0.9434*10^(2+1),20)=5, TRUNC(G103*0.9434,2), ROUND(G103*0.9434,2))</f>
        <v>311.01</v>
      </c>
      <c r="K103" s="107" t="n">
        <f aca="false">IF(MOD(G103*0.0566*10^(2+1),20)=5, TRUNC(G103*0.0566,2), ROUND(G103*0.0566,2))</f>
        <v>18.66</v>
      </c>
      <c r="L103" s="116" t="n">
        <f aca="false">'VALORES PARA ALTERAR 2025'!C25</f>
        <v>82.42</v>
      </c>
      <c r="M103" s="86" t="n">
        <f aca="false">(J103+K103)*0.05</f>
        <v>16.4835</v>
      </c>
      <c r="N103" s="108" t="n">
        <f aca="false">SUM(J103:M103)</f>
        <v>428.5735</v>
      </c>
    </row>
    <row r="104" customFormat="false" ht="13.8" hidden="false" customHeight="false" outlineLevel="0" collapsed="false">
      <c r="B104" s="76" t="s">
        <v>166</v>
      </c>
      <c r="C104" s="114" t="s">
        <v>277</v>
      </c>
      <c r="D104" s="114"/>
      <c r="E104" s="114"/>
      <c r="F104" s="114"/>
      <c r="G104" s="114"/>
      <c r="H104" s="114"/>
      <c r="I104" s="114"/>
      <c r="J104" s="114"/>
      <c r="K104" s="114"/>
      <c r="L104" s="114"/>
      <c r="M104" s="114"/>
      <c r="N104" s="114"/>
      <c r="P104" s="79"/>
    </row>
    <row r="105" customFormat="false" ht="13.8" hidden="false" customHeight="true" outlineLevel="0" collapsed="false">
      <c r="B105" s="76" t="s">
        <v>166</v>
      </c>
      <c r="C105" s="90" t="s">
        <v>171</v>
      </c>
      <c r="D105" s="90"/>
      <c r="E105" s="91" t="s">
        <v>171</v>
      </c>
      <c r="F105" s="91"/>
      <c r="G105" s="92"/>
      <c r="H105" s="92"/>
      <c r="I105" s="92"/>
      <c r="J105" s="92"/>
      <c r="K105" s="93"/>
      <c r="L105" s="94"/>
      <c r="M105" s="92"/>
      <c r="N105" s="94"/>
    </row>
    <row r="106" customFormat="false" ht="13.8" hidden="false" customHeight="false" outlineLevel="0" collapsed="false">
      <c r="B106" s="95" t="s">
        <v>278</v>
      </c>
      <c r="C106" s="96"/>
      <c r="D106" s="97"/>
      <c r="E106" s="97" t="s">
        <v>173</v>
      </c>
      <c r="F106" s="98" t="n">
        <v>1400</v>
      </c>
      <c r="G106" s="119" t="n">
        <f aca="false">$G$159</f>
        <v>152.08</v>
      </c>
      <c r="H106" s="83" t="n">
        <f aca="false">SUM(J106,K106)</f>
        <v>152.08</v>
      </c>
      <c r="I106" s="83" t="n">
        <f aca="false">SUM(J106:L106)</f>
        <v>210.69</v>
      </c>
      <c r="J106" s="83" t="n">
        <f aca="false">IF(MOD(G106*0.9434*10^(2+1),20)=5, TRUNC(G106*0.9434,2), ROUND(G106*0.9434,2))</f>
        <v>143.47</v>
      </c>
      <c r="K106" s="100" t="n">
        <f aca="false">IF(MOD(G106*0.0566*10^(2+1),20)=5, TRUNC(G106*0.0566,2), ROUND(G106*0.0566,2))</f>
        <v>8.61</v>
      </c>
      <c r="L106" s="87" t="n">
        <f aca="false">$L$159</f>
        <v>58.61</v>
      </c>
      <c r="M106" s="86" t="n">
        <f aca="false">(J106+K106)*0.05</f>
        <v>7.604</v>
      </c>
      <c r="N106" s="87" t="n">
        <f aca="false">SUM(J106:M106)</f>
        <v>218.294</v>
      </c>
    </row>
    <row r="107" customFormat="false" ht="13.8" hidden="false" customHeight="false" outlineLevel="0" collapsed="false">
      <c r="B107" s="95" t="s">
        <v>279</v>
      </c>
      <c r="C107" s="96" t="s">
        <v>175</v>
      </c>
      <c r="D107" s="101" t="n">
        <f aca="false">F106+0.01</f>
        <v>1400.01</v>
      </c>
      <c r="E107" s="97" t="s">
        <v>173</v>
      </c>
      <c r="F107" s="98" t="n">
        <v>2720</v>
      </c>
      <c r="G107" s="119" t="n">
        <f aca="false">$G$160</f>
        <v>248.07</v>
      </c>
      <c r="H107" s="83" t="n">
        <f aca="false">SUM(J107,K107)</f>
        <v>248.07</v>
      </c>
      <c r="I107" s="83" t="n">
        <f aca="false">SUM(J107:L107)</f>
        <v>343.67</v>
      </c>
      <c r="J107" s="83" t="n">
        <f aca="false">IF(MOD(G107*0.9434*10^(2+1),20)=5, TRUNC(G107*0.9434,2), ROUND(G107*0.9434,2))</f>
        <v>234.03</v>
      </c>
      <c r="K107" s="100" t="n">
        <f aca="false">IF(MOD(G107*0.0566*10^(2+1),20)=5, TRUNC(G107*0.0566,2), ROUND(G107*0.0566,2))</f>
        <v>14.04</v>
      </c>
      <c r="L107" s="87" t="n">
        <f aca="false">$L$160</f>
        <v>95.6</v>
      </c>
      <c r="M107" s="86" t="n">
        <f aca="false">(J107+K107)*0.05</f>
        <v>12.4035</v>
      </c>
      <c r="N107" s="87" t="n">
        <f aca="false">SUM(J107:M107)</f>
        <v>356.0735</v>
      </c>
    </row>
    <row r="108" customFormat="false" ht="13.8" hidden="false" customHeight="false" outlineLevel="0" collapsed="false">
      <c r="B108" s="95" t="s">
        <v>280</v>
      </c>
      <c r="C108" s="96" t="s">
        <v>175</v>
      </c>
      <c r="D108" s="101" t="n">
        <f aca="false">F107+0.01</f>
        <v>2720.01</v>
      </c>
      <c r="E108" s="97" t="s">
        <v>173</v>
      </c>
      <c r="F108" s="98" t="n">
        <v>5440</v>
      </c>
      <c r="G108" s="119" t="n">
        <f aca="false">$G$161</f>
        <v>359.52</v>
      </c>
      <c r="H108" s="83" t="n">
        <f aca="false">SUM(J108,K108)</f>
        <v>359.52</v>
      </c>
      <c r="I108" s="83" t="n">
        <f aca="false">SUM(J108:L108)</f>
        <v>498.04</v>
      </c>
      <c r="J108" s="83" t="n">
        <f aca="false">IF(MOD(G108*0.9434*10^(2+1),20)=5, TRUNC(G108*0.9434,2), ROUND(G108*0.9434,2))</f>
        <v>339.17</v>
      </c>
      <c r="K108" s="100" t="n">
        <f aca="false">IF(MOD(G108*0.0566*10^(2+1),20)=5, TRUNC(G108*0.0566,2), ROUND(G108*0.0566,2))</f>
        <v>20.35</v>
      </c>
      <c r="L108" s="87" t="n">
        <f aca="false">$L$161</f>
        <v>138.52</v>
      </c>
      <c r="M108" s="86" t="n">
        <f aca="false">(J108+K108)*0.05</f>
        <v>17.976</v>
      </c>
      <c r="N108" s="87" t="n">
        <f aca="false">SUM(J108:M108)</f>
        <v>516.016</v>
      </c>
    </row>
    <row r="109" customFormat="false" ht="13.8" hidden="false" customHeight="false" outlineLevel="0" collapsed="false">
      <c r="B109" s="95" t="s">
        <v>281</v>
      </c>
      <c r="C109" s="96" t="s">
        <v>175</v>
      </c>
      <c r="D109" s="101" t="n">
        <f aca="false">F108+0.01</f>
        <v>5440.01</v>
      </c>
      <c r="E109" s="97" t="s">
        <v>173</v>
      </c>
      <c r="F109" s="98" t="n">
        <v>7000</v>
      </c>
      <c r="G109" s="119" t="n">
        <f aca="false">$G$162</f>
        <v>497.69</v>
      </c>
      <c r="H109" s="83" t="n">
        <f aca="false">SUM(J109,K109)</f>
        <v>497.69</v>
      </c>
      <c r="I109" s="83" t="n">
        <f aca="false">SUM(J109:L109)</f>
        <v>689.47</v>
      </c>
      <c r="J109" s="83" t="n">
        <f aca="false">IF(MOD(G109*0.9434*10^(2+1),20)=5, TRUNC(G109*0.9434,2), ROUND(G109*0.9434,2))</f>
        <v>469.52</v>
      </c>
      <c r="K109" s="100" t="n">
        <f aca="false">IF(MOD(G109*0.0566*10^(2+1),20)=5, TRUNC(G109*0.0566,2), ROUND(G109*0.0566,2))</f>
        <v>28.17</v>
      </c>
      <c r="L109" s="87" t="n">
        <f aca="false">$L$162</f>
        <v>191.78</v>
      </c>
      <c r="M109" s="86" t="n">
        <f aca="false">(J109+K109)*0.05</f>
        <v>24.8845</v>
      </c>
      <c r="N109" s="87" t="n">
        <f aca="false">SUM(J109:M109)</f>
        <v>714.3545</v>
      </c>
    </row>
    <row r="110" customFormat="false" ht="13.8" hidden="false" customHeight="false" outlineLevel="0" collapsed="false">
      <c r="B110" s="95" t="s">
        <v>282</v>
      </c>
      <c r="C110" s="96" t="s">
        <v>175</v>
      </c>
      <c r="D110" s="101" t="n">
        <f aca="false">F109+0.01</f>
        <v>7000.01</v>
      </c>
      <c r="E110" s="97" t="s">
        <v>173</v>
      </c>
      <c r="F110" s="98" t="n">
        <v>14000</v>
      </c>
      <c r="G110" s="119" t="n">
        <f aca="false">$G$163</f>
        <v>663.72</v>
      </c>
      <c r="H110" s="83" t="n">
        <f aca="false">SUM(J110,K110)</f>
        <v>663.72</v>
      </c>
      <c r="I110" s="83" t="n">
        <f aca="false">SUM(J110:L110)</f>
        <v>919.44</v>
      </c>
      <c r="J110" s="83" t="n">
        <f aca="false">IF(MOD(G110*0.9434*10^(2+1),20)=5, TRUNC(G110*0.9434,2), ROUND(G110*0.9434,2))</f>
        <v>626.15</v>
      </c>
      <c r="K110" s="100" t="n">
        <f aca="false">IF(MOD(G110*0.0566*10^(2+1),20)=5, TRUNC(G110*0.0566,2), ROUND(G110*0.0566,2))</f>
        <v>37.57</v>
      </c>
      <c r="L110" s="87" t="n">
        <f aca="false">$L$163</f>
        <v>255.72</v>
      </c>
      <c r="M110" s="86" t="n">
        <f aca="false">(J110+K110)*0.05</f>
        <v>33.186</v>
      </c>
      <c r="N110" s="87" t="n">
        <f aca="false">SUM(J110:M110)</f>
        <v>952.626</v>
      </c>
    </row>
    <row r="111" customFormat="false" ht="13.8" hidden="false" customHeight="false" outlineLevel="0" collapsed="false">
      <c r="B111" s="95" t="s">
        <v>283</v>
      </c>
      <c r="C111" s="96" t="s">
        <v>175</v>
      </c>
      <c r="D111" s="101" t="n">
        <f aca="false">F110+0.01</f>
        <v>14000.01</v>
      </c>
      <c r="E111" s="97" t="s">
        <v>173</v>
      </c>
      <c r="F111" s="98" t="n">
        <v>28000</v>
      </c>
      <c r="G111" s="119" t="n">
        <f aca="false">$G$164</f>
        <v>857.45</v>
      </c>
      <c r="H111" s="83" t="n">
        <f aca="false">SUM(J111,K111)</f>
        <v>857.45</v>
      </c>
      <c r="I111" s="83" t="n">
        <f aca="false">SUM(J111:L111)</f>
        <v>1187.88</v>
      </c>
      <c r="J111" s="83" t="n">
        <f aca="false">IF(MOD(G111*0.9434*10^(2+1),20)=5, TRUNC(G111*0.9434,2), ROUND(G111*0.9434,2))</f>
        <v>808.92</v>
      </c>
      <c r="K111" s="100" t="n">
        <f aca="false">IF(MOD(G111*0.0566*10^(2+1),20)=5, TRUNC(G111*0.0566,2), ROUND(G111*0.0566,2))</f>
        <v>48.53</v>
      </c>
      <c r="L111" s="87" t="n">
        <f aca="false">$L$164</f>
        <v>330.43</v>
      </c>
      <c r="M111" s="86" t="n">
        <f aca="false">(J111+K111)*0.05</f>
        <v>42.8725</v>
      </c>
      <c r="N111" s="87" t="n">
        <f aca="false">SUM(J111:M111)</f>
        <v>1230.7525</v>
      </c>
    </row>
    <row r="112" customFormat="false" ht="13.8" hidden="false" customHeight="false" outlineLevel="0" collapsed="false">
      <c r="B112" s="95" t="s">
        <v>284</v>
      </c>
      <c r="C112" s="96" t="s">
        <v>175</v>
      </c>
      <c r="D112" s="101" t="n">
        <f aca="false">F111+0.01</f>
        <v>28000.01</v>
      </c>
      <c r="E112" s="97" t="s">
        <v>173</v>
      </c>
      <c r="F112" s="98" t="n">
        <v>42000</v>
      </c>
      <c r="G112" s="119" t="n">
        <f aca="false">$G$165</f>
        <v>1078.54</v>
      </c>
      <c r="H112" s="83" t="n">
        <f aca="false">SUM(J112,K112)</f>
        <v>1078.54</v>
      </c>
      <c r="I112" s="83" t="n">
        <f aca="false">SUM(J112:L112)</f>
        <v>1494.14</v>
      </c>
      <c r="J112" s="83" t="n">
        <f aca="false">IF(MOD(G112*0.9434*10^(2+1),20)=5, TRUNC(G112*0.9434,2), ROUND(G112*0.9434,2))</f>
        <v>1017.49</v>
      </c>
      <c r="K112" s="100" t="n">
        <f aca="false">IF(MOD(G112*0.0566*10^(2+1),20)=5, TRUNC(G112*0.0566,2), ROUND(G112*0.0566,2))</f>
        <v>61.05</v>
      </c>
      <c r="L112" s="87" t="n">
        <f aca="false">$L$165</f>
        <v>415.6</v>
      </c>
      <c r="M112" s="86" t="n">
        <f aca="false">(J112+K112)*0.05</f>
        <v>53.927</v>
      </c>
      <c r="N112" s="87" t="n">
        <f aca="false">SUM(J112:M112)</f>
        <v>1548.067</v>
      </c>
    </row>
    <row r="113" customFormat="false" ht="13.8" hidden="false" customHeight="false" outlineLevel="0" collapsed="false">
      <c r="B113" s="95" t="s">
        <v>285</v>
      </c>
      <c r="C113" s="96" t="s">
        <v>175</v>
      </c>
      <c r="D113" s="101" t="n">
        <f aca="false">F112+0.01</f>
        <v>42000.01</v>
      </c>
      <c r="E113" s="97" t="s">
        <v>173</v>
      </c>
      <c r="F113" s="98" t="n">
        <v>56000</v>
      </c>
      <c r="G113" s="119" t="n">
        <f aca="false">$G$166</f>
        <v>1327.66</v>
      </c>
      <c r="H113" s="83" t="n">
        <f aca="false">SUM(J113,K113)</f>
        <v>1327.66</v>
      </c>
      <c r="I113" s="83" t="n">
        <f aca="false">SUM(J113:L113)</f>
        <v>1839.22</v>
      </c>
      <c r="J113" s="83" t="n">
        <f aca="false">IF(MOD(G113*0.9434*10^(2+1),20)=5, TRUNC(G113*0.9434,2), ROUND(G113*0.9434,2))</f>
        <v>1252.51</v>
      </c>
      <c r="K113" s="100" t="n">
        <f aca="false">IF(MOD(G113*0.0566*10^(2+1),20)=5, TRUNC(G113*0.0566,2), ROUND(G113*0.0566,2))</f>
        <v>75.15</v>
      </c>
      <c r="L113" s="87" t="n">
        <f aca="false">$L$166</f>
        <v>511.56</v>
      </c>
      <c r="M113" s="86" t="n">
        <f aca="false">(J113+K113)*0.05</f>
        <v>66.383</v>
      </c>
      <c r="N113" s="87" t="n">
        <f aca="false">SUM(J113:M113)</f>
        <v>1905.603</v>
      </c>
    </row>
    <row r="114" customFormat="false" ht="13.8" hidden="false" customHeight="false" outlineLevel="0" collapsed="false">
      <c r="B114" s="95" t="s">
        <v>286</v>
      </c>
      <c r="C114" s="96" t="s">
        <v>175</v>
      </c>
      <c r="D114" s="101" t="n">
        <f aca="false">F113+0.01</f>
        <v>56000.01</v>
      </c>
      <c r="E114" s="97" t="s">
        <v>173</v>
      </c>
      <c r="F114" s="98" t="n">
        <v>70000</v>
      </c>
      <c r="G114" s="119" t="n">
        <f aca="false">$G$167</f>
        <v>1604.31</v>
      </c>
      <c r="H114" s="83" t="n">
        <f aca="false">SUM(J114,K114)</f>
        <v>1604.31</v>
      </c>
      <c r="I114" s="83" t="n">
        <f aca="false">SUM(J114:L114)</f>
        <v>2222.49</v>
      </c>
      <c r="J114" s="83" t="n">
        <f aca="false">IF(MOD(G114*0.9434*10^(2+1),20)=5, TRUNC(G114*0.9434,2), ROUND(G114*0.9434,2))</f>
        <v>1513.51</v>
      </c>
      <c r="K114" s="100" t="n">
        <f aca="false">IF(MOD(G114*0.0566*10^(2+1),20)=5, TRUNC(G114*0.0566,2), ROUND(G114*0.0566,2))</f>
        <v>90.8</v>
      </c>
      <c r="L114" s="87" t="n">
        <f aca="false">$L$167</f>
        <v>618.18</v>
      </c>
      <c r="M114" s="86" t="n">
        <f aca="false">(J114+K114)*0.05</f>
        <v>80.2155</v>
      </c>
      <c r="N114" s="87" t="n">
        <f aca="false">SUM(J114:M114)</f>
        <v>2302.7055</v>
      </c>
    </row>
    <row r="115" customFormat="false" ht="13.8" hidden="false" customHeight="false" outlineLevel="0" collapsed="false">
      <c r="B115" s="95" t="s">
        <v>287</v>
      </c>
      <c r="C115" s="96" t="s">
        <v>175</v>
      </c>
      <c r="D115" s="101" t="n">
        <f aca="false">F114+0.01</f>
        <v>70000.01</v>
      </c>
      <c r="E115" s="97" t="s">
        <v>173</v>
      </c>
      <c r="F115" s="98" t="n">
        <v>105000</v>
      </c>
      <c r="G115" s="119" t="n">
        <f aca="false">$G$168</f>
        <v>2019.14</v>
      </c>
      <c r="H115" s="83" t="n">
        <f aca="false">SUM(J115,K115)</f>
        <v>2019.14</v>
      </c>
      <c r="I115" s="83" t="n">
        <f aca="false">SUM(J115:L115)</f>
        <v>2797.14</v>
      </c>
      <c r="J115" s="83" t="n">
        <f aca="false">IF(MOD(G115*0.9434*10^(2+1),20)=5, TRUNC(G115*0.9434,2), ROUND(G115*0.9434,2))</f>
        <v>1904.86</v>
      </c>
      <c r="K115" s="100" t="n">
        <f aca="false">IF(MOD(G115*0.0566*10^(2+1),20)=5, TRUNC(G115*0.0566,2), ROUND(G115*0.0566,2))</f>
        <v>114.28</v>
      </c>
      <c r="L115" s="87" t="n">
        <f aca="false">$L$168</f>
        <v>778</v>
      </c>
      <c r="M115" s="86" t="n">
        <f aca="false">(J115+K115)*0.05</f>
        <v>100.957</v>
      </c>
      <c r="N115" s="87" t="n">
        <f aca="false">SUM(J115:M115)</f>
        <v>2898.097</v>
      </c>
    </row>
    <row r="116" customFormat="false" ht="13.8" hidden="false" customHeight="false" outlineLevel="0" collapsed="false">
      <c r="B116" s="95" t="s">
        <v>288</v>
      </c>
      <c r="C116" s="96" t="s">
        <v>175</v>
      </c>
      <c r="D116" s="101" t="n">
        <f aca="false">F115+0.01</f>
        <v>105000.01</v>
      </c>
      <c r="E116" s="97" t="s">
        <v>173</v>
      </c>
      <c r="F116" s="98" t="n">
        <v>140000</v>
      </c>
      <c r="G116" s="119" t="n">
        <f aca="false">$G$169</f>
        <v>2427.26</v>
      </c>
      <c r="H116" s="83" t="n">
        <f aca="false">SUM(J116,K116)</f>
        <v>2427.26</v>
      </c>
      <c r="I116" s="83" t="n">
        <f aca="false">SUM(J116:L116)</f>
        <v>3555.11</v>
      </c>
      <c r="J116" s="83" t="n">
        <f aca="false">IF(MOD(G116*0.9434*10^(2+1),20)=5, TRUNC(G116*0.9434,2), ROUND(G116*0.9434,2))</f>
        <v>2289.88</v>
      </c>
      <c r="K116" s="100" t="n">
        <f aca="false">IF(MOD(G116*0.0566*10^(2+1),20)=5, TRUNC(G116*0.0566,2), ROUND(G116*0.0566,2))</f>
        <v>137.38</v>
      </c>
      <c r="L116" s="87" t="n">
        <f aca="false">$L$169</f>
        <v>1127.85</v>
      </c>
      <c r="M116" s="86" t="n">
        <f aca="false">(J116+K116)*0.05</f>
        <v>121.363</v>
      </c>
      <c r="N116" s="87" t="n">
        <f aca="false">SUM(J116:M116)</f>
        <v>3676.473</v>
      </c>
    </row>
    <row r="117" customFormat="false" ht="13.8" hidden="false" customHeight="false" outlineLevel="0" collapsed="false">
      <c r="B117" s="95" t="s">
        <v>289</v>
      </c>
      <c r="C117" s="96" t="s">
        <v>175</v>
      </c>
      <c r="D117" s="101" t="n">
        <f aca="false">F116+0.01</f>
        <v>140000.01</v>
      </c>
      <c r="E117" s="97" t="s">
        <v>173</v>
      </c>
      <c r="F117" s="98" t="n">
        <v>175000</v>
      </c>
      <c r="G117" s="119" t="n">
        <f aca="false">$G$170</f>
        <v>2595.59</v>
      </c>
      <c r="H117" s="83" t="n">
        <f aca="false">SUM(J117,K117)</f>
        <v>2595.59</v>
      </c>
      <c r="I117" s="83" t="n">
        <f aca="false">SUM(J117:L117)</f>
        <v>3801.75</v>
      </c>
      <c r="J117" s="83" t="n">
        <f aca="false">IF(MOD(G117*0.9434*10^(2+1),20)=5, TRUNC(G117*0.9434,2), ROUND(G117*0.9434,2))</f>
        <v>2448.68</v>
      </c>
      <c r="K117" s="100" t="n">
        <f aca="false">IF(MOD(G117*0.0566*10^(2+1),20)=5, TRUNC(G117*0.0566,2), ROUND(G117*0.0566,2))</f>
        <v>146.91</v>
      </c>
      <c r="L117" s="87" t="n">
        <f aca="false">$L$170</f>
        <v>1206.16</v>
      </c>
      <c r="M117" s="86" t="n">
        <f aca="false">(J117+K117)*0.05</f>
        <v>129.7795</v>
      </c>
      <c r="N117" s="87" t="n">
        <f aca="false">SUM(J117:M117)</f>
        <v>3931.5295</v>
      </c>
    </row>
    <row r="118" customFormat="false" ht="13.8" hidden="false" customHeight="false" outlineLevel="0" collapsed="false">
      <c r="B118" s="95" t="s">
        <v>290</v>
      </c>
      <c r="C118" s="96" t="s">
        <v>175</v>
      </c>
      <c r="D118" s="101" t="n">
        <f aca="false">F117+0.01</f>
        <v>175000.01</v>
      </c>
      <c r="E118" s="97" t="s">
        <v>173</v>
      </c>
      <c r="F118" s="98" t="n">
        <v>210000</v>
      </c>
      <c r="G118" s="119" t="n">
        <f aca="false">$G$171</f>
        <v>2764.27</v>
      </c>
      <c r="H118" s="83" t="n">
        <f aca="false">SUM(J118,K118)</f>
        <v>2764.27</v>
      </c>
      <c r="I118" s="83" t="n">
        <f aca="false">SUM(J118:L118)</f>
        <v>4048.81</v>
      </c>
      <c r="J118" s="83" t="n">
        <f aca="false">IF(MOD(G118*0.9434*10^(2+1),20)=5, TRUNC(G118*0.9434,2), ROUND(G118*0.9434,2))</f>
        <v>2607.81</v>
      </c>
      <c r="K118" s="100" t="n">
        <f aca="false">IF(MOD(G118*0.0566*10^(2+1),20)=5, TRUNC(G118*0.0566,2), ROUND(G118*0.0566,2))</f>
        <v>156.46</v>
      </c>
      <c r="L118" s="87" t="n">
        <f aca="false">$L$171</f>
        <v>1284.54</v>
      </c>
      <c r="M118" s="86" t="n">
        <f aca="false">(J118+K118)*0.05</f>
        <v>138.2135</v>
      </c>
      <c r="N118" s="87" t="n">
        <f aca="false">SUM(J118:M118)</f>
        <v>4187.0235</v>
      </c>
    </row>
    <row r="119" customFormat="false" ht="13.8" hidden="false" customHeight="false" outlineLevel="0" collapsed="false">
      <c r="B119" s="95" t="s">
        <v>291</v>
      </c>
      <c r="C119" s="96" t="s">
        <v>175</v>
      </c>
      <c r="D119" s="101" t="n">
        <f aca="false">F118+0.01</f>
        <v>210000.01</v>
      </c>
      <c r="E119" s="97" t="s">
        <v>173</v>
      </c>
      <c r="F119" s="98" t="n">
        <v>280000</v>
      </c>
      <c r="G119" s="119" t="n">
        <f aca="false">$G$172</f>
        <v>2933.42</v>
      </c>
      <c r="H119" s="83" t="n">
        <f aca="false">SUM(J119,K119)</f>
        <v>2933.42</v>
      </c>
      <c r="I119" s="83" t="n">
        <f aca="false">SUM(J119:L119)</f>
        <v>4558.7</v>
      </c>
      <c r="J119" s="83" t="n">
        <f aca="false">IF(MOD(G119*0.9434*10^(2+1),20)=5, TRUNC(G119*0.9434,2), ROUND(G119*0.9434,2))</f>
        <v>2767.39</v>
      </c>
      <c r="K119" s="100" t="n">
        <f aca="false">IF(MOD(G119*0.0566*10^(2+1),20)=5, TRUNC(G119*0.0566,2), ROUND(G119*0.0566,2))</f>
        <v>166.03</v>
      </c>
      <c r="L119" s="87" t="n">
        <f aca="false">$L$172</f>
        <v>1625.28</v>
      </c>
      <c r="M119" s="86" t="n">
        <f aca="false">(J119+K119)*0.05</f>
        <v>146.671</v>
      </c>
      <c r="N119" s="87" t="n">
        <f aca="false">SUM(J119:M119)</f>
        <v>4705.371</v>
      </c>
    </row>
    <row r="120" customFormat="false" ht="13.8" hidden="false" customHeight="false" outlineLevel="0" collapsed="false">
      <c r="B120" s="95" t="s">
        <v>292</v>
      </c>
      <c r="C120" s="96" t="s">
        <v>175</v>
      </c>
      <c r="D120" s="101" t="n">
        <f aca="false">F119+0.01</f>
        <v>280000.01</v>
      </c>
      <c r="E120" s="97" t="s">
        <v>173</v>
      </c>
      <c r="F120" s="98" t="n">
        <v>350000</v>
      </c>
      <c r="G120" s="119" t="n">
        <f aca="false">$G$173</f>
        <v>3014.15</v>
      </c>
      <c r="H120" s="83" t="n">
        <f aca="false">SUM(J120,K120)</f>
        <v>3014.15</v>
      </c>
      <c r="I120" s="83" t="n">
        <f aca="false">SUM(J120:L120)</f>
        <v>4684.29</v>
      </c>
      <c r="J120" s="83" t="n">
        <f aca="false">IF(MOD(G120*0.9434*10^(2+1),20)=5, TRUNC(G120*0.9434,2), ROUND(G120*0.9434,2))</f>
        <v>2843.55</v>
      </c>
      <c r="K120" s="100" t="n">
        <f aca="false">IF(MOD(G120*0.0566*10^(2+1),20)=5, TRUNC(G120*0.0566,2), ROUND(G120*0.0566,2))</f>
        <v>170.6</v>
      </c>
      <c r="L120" s="87" t="n">
        <f aca="false">$L$173</f>
        <v>1670.14</v>
      </c>
      <c r="M120" s="86" t="n">
        <f aca="false">(J120+K120)*0.05</f>
        <v>150.7075</v>
      </c>
      <c r="N120" s="87" t="n">
        <f aca="false">SUM(J120:M120)</f>
        <v>4834.9975</v>
      </c>
    </row>
    <row r="121" customFormat="false" ht="13.8" hidden="false" customHeight="false" outlineLevel="0" collapsed="false">
      <c r="B121" s="95" t="s">
        <v>293</v>
      </c>
      <c r="C121" s="96" t="s">
        <v>175</v>
      </c>
      <c r="D121" s="101" t="n">
        <f aca="false">F120+0.01</f>
        <v>350000.01</v>
      </c>
      <c r="E121" s="97" t="s">
        <v>173</v>
      </c>
      <c r="F121" s="98" t="n">
        <v>420000</v>
      </c>
      <c r="G121" s="119" t="n">
        <f aca="false">$G$174</f>
        <v>3095.32</v>
      </c>
      <c r="H121" s="83" t="n">
        <f aca="false">SUM(J121,K121)</f>
        <v>3095.32</v>
      </c>
      <c r="I121" s="83" t="n">
        <f aca="false">SUM(J121:L121)</f>
        <v>4810.44</v>
      </c>
      <c r="J121" s="83" t="n">
        <f aca="false">IF(MOD(G121*0.9434*10^(2+1),20)=5, TRUNC(G121*0.9434,2), ROUND(G121*0.9434,2))</f>
        <v>2920.12</v>
      </c>
      <c r="K121" s="100" t="n">
        <f aca="false">IF(MOD(G121*0.0566*10^(2+1),20)=5, TRUNC(G121*0.0566,2), ROUND(G121*0.0566,2))</f>
        <v>175.2</v>
      </c>
      <c r="L121" s="87" t="n">
        <f aca="false">$L$174</f>
        <v>1715.12</v>
      </c>
      <c r="M121" s="86" t="n">
        <f aca="false">(J121+K121)*0.05</f>
        <v>154.766</v>
      </c>
      <c r="N121" s="87" t="n">
        <f aca="false">SUM(J121:M121)</f>
        <v>4965.206</v>
      </c>
    </row>
    <row r="122" customFormat="false" ht="13.8" hidden="false" customHeight="false" outlineLevel="0" collapsed="false">
      <c r="B122" s="95" t="s">
        <v>294</v>
      </c>
      <c r="C122" s="96" t="s">
        <v>175</v>
      </c>
      <c r="D122" s="101" t="n">
        <f aca="false">F121+0.01</f>
        <v>420000.01</v>
      </c>
      <c r="E122" s="97" t="s">
        <v>173</v>
      </c>
      <c r="F122" s="98" t="n">
        <v>560000</v>
      </c>
      <c r="G122" s="119" t="n">
        <f aca="false">$G$175</f>
        <v>3177</v>
      </c>
      <c r="H122" s="83" t="n">
        <f aca="false">SUM(J122,K122)</f>
        <v>3177</v>
      </c>
      <c r="I122" s="83" t="n">
        <f aca="false">SUM(J122:L122)</f>
        <v>5276.19</v>
      </c>
      <c r="J122" s="83" t="n">
        <f aca="false">IF(MOD(G122*0.9434*10^(2+1),20)=5, TRUNC(G122*0.9434,2), ROUND(G122*0.9434,2))</f>
        <v>2997.18</v>
      </c>
      <c r="K122" s="100" t="n">
        <f aca="false">IF(MOD(G122*0.0566*10^(2+1),20)=5, TRUNC(G122*0.0566,2), ROUND(G122*0.0566,2))</f>
        <v>179.82</v>
      </c>
      <c r="L122" s="87" t="n">
        <f aca="false">$L$175</f>
        <v>2099.19</v>
      </c>
      <c r="M122" s="86" t="n">
        <f aca="false">(J122+K122)*0.05</f>
        <v>158.85</v>
      </c>
      <c r="N122" s="87" t="n">
        <f aca="false">SUM(J122:M122)</f>
        <v>5435.04</v>
      </c>
    </row>
    <row r="123" customFormat="false" ht="13.8" hidden="false" customHeight="false" outlineLevel="0" collapsed="false">
      <c r="B123" s="95" t="s">
        <v>295</v>
      </c>
      <c r="C123" s="96" t="s">
        <v>175</v>
      </c>
      <c r="D123" s="101" t="n">
        <f aca="false">F122+0.01</f>
        <v>560000.01</v>
      </c>
      <c r="E123" s="97" t="s">
        <v>173</v>
      </c>
      <c r="F123" s="98" t="n">
        <v>700000</v>
      </c>
      <c r="G123" s="119" t="n">
        <f aca="false">$G$176</f>
        <v>3351.5</v>
      </c>
      <c r="H123" s="83" t="n">
        <f aca="false">SUM(J123,K123)</f>
        <v>3351.5</v>
      </c>
      <c r="I123" s="83" t="n">
        <f aca="false">SUM(J123:L123)</f>
        <v>5566.18</v>
      </c>
      <c r="J123" s="83" t="n">
        <f aca="false">IF(MOD(G123*0.9434*10^(2+1),20)=5, TRUNC(G123*0.9434,2), ROUND(G123*0.9434,2))</f>
        <v>3161.81</v>
      </c>
      <c r="K123" s="100" t="n">
        <f aca="false">IF(MOD(G123*0.0566*10^(2+1),20)=5, TRUNC(G123*0.0566,2), ROUND(G123*0.0566,2))</f>
        <v>189.69</v>
      </c>
      <c r="L123" s="87" t="n">
        <f aca="false">$L$176</f>
        <v>2214.68</v>
      </c>
      <c r="M123" s="86" t="n">
        <f aca="false">(J123+K123)*0.05</f>
        <v>167.575</v>
      </c>
      <c r="N123" s="87" t="n">
        <f aca="false">SUM(J123:M123)</f>
        <v>5733.755</v>
      </c>
    </row>
    <row r="124" customFormat="false" ht="13.8" hidden="false" customHeight="false" outlineLevel="0" collapsed="false">
      <c r="B124" s="95" t="s">
        <v>296</v>
      </c>
      <c r="C124" s="96" t="s">
        <v>175</v>
      </c>
      <c r="D124" s="101" t="n">
        <f aca="false">F123+0.01</f>
        <v>700000.01</v>
      </c>
      <c r="E124" s="97" t="s">
        <v>173</v>
      </c>
      <c r="F124" s="98" t="n">
        <v>840000</v>
      </c>
      <c r="G124" s="119" t="n">
        <f aca="false">$G$177</f>
        <v>3526.46</v>
      </c>
      <c r="H124" s="83" t="n">
        <f aca="false">SUM(J124,K124)</f>
        <v>3526.46</v>
      </c>
      <c r="I124" s="83" t="n">
        <f aca="false">SUM(J124:L124)</f>
        <v>5856.75</v>
      </c>
      <c r="J124" s="83" t="n">
        <f aca="false">IF(MOD(G124*0.9434*10^(2+1),20)=5, TRUNC(G124*0.9434,2), ROUND(G124*0.9434,2))</f>
        <v>3326.86</v>
      </c>
      <c r="K124" s="100" t="n">
        <f aca="false">IF(MOD(G124*0.0566*10^(2+1),20)=5, TRUNC(G124*0.0566,2), ROUND(G124*0.0566,2))</f>
        <v>199.6</v>
      </c>
      <c r="L124" s="87" t="n">
        <f aca="false">$L$177</f>
        <v>2330.29</v>
      </c>
      <c r="M124" s="86" t="n">
        <f aca="false">(J124+K124)*0.05</f>
        <v>176.323</v>
      </c>
      <c r="N124" s="87" t="n">
        <f aca="false">SUM(J124:M124)</f>
        <v>6033.073</v>
      </c>
    </row>
    <row r="125" customFormat="false" ht="13.8" hidden="false" customHeight="false" outlineLevel="0" collapsed="false">
      <c r="B125" s="95" t="s">
        <v>297</v>
      </c>
      <c r="C125" s="96" t="s">
        <v>175</v>
      </c>
      <c r="D125" s="101" t="n">
        <f aca="false">F124+0.01</f>
        <v>840000.01</v>
      </c>
      <c r="E125" s="97" t="s">
        <v>173</v>
      </c>
      <c r="F125" s="98" t="n">
        <v>1120000</v>
      </c>
      <c r="G125" s="119" t="n">
        <f aca="false">$G$178</f>
        <v>3702.03</v>
      </c>
      <c r="H125" s="83" t="n">
        <f aca="false">SUM(J125,K125)</f>
        <v>3702.03</v>
      </c>
      <c r="I125" s="83" t="n">
        <f aca="false">SUM(J125:L125)</f>
        <v>6559.51</v>
      </c>
      <c r="J125" s="83" t="n">
        <f aca="false">IF(MOD(G125*0.9434*10^(2+1),20)=5, TRUNC(G125*0.9434,2), ROUND(G125*0.9434,2))</f>
        <v>3492.5</v>
      </c>
      <c r="K125" s="100" t="n">
        <f aca="false">IF(MOD(G125*0.0566*10^(2+1),20)=5, TRUNC(G125*0.0566,2), ROUND(G125*0.0566,2))</f>
        <v>209.53</v>
      </c>
      <c r="L125" s="87" t="n">
        <f aca="false">$L$178</f>
        <v>2857.48</v>
      </c>
      <c r="M125" s="86" t="n">
        <f aca="false">(J125+K125)*0.05</f>
        <v>185.1015</v>
      </c>
      <c r="N125" s="87" t="n">
        <f aca="false">SUM(J125:M125)</f>
        <v>6744.6115</v>
      </c>
    </row>
    <row r="126" customFormat="false" ht="13.8" hidden="false" customHeight="false" outlineLevel="0" collapsed="false">
      <c r="B126" s="95" t="s">
        <v>298</v>
      </c>
      <c r="C126" s="96" t="s">
        <v>175</v>
      </c>
      <c r="D126" s="101" t="n">
        <f aca="false">F125+0.01</f>
        <v>1120000.01</v>
      </c>
      <c r="E126" s="97" t="s">
        <v>173</v>
      </c>
      <c r="F126" s="98" t="n">
        <v>1400000</v>
      </c>
      <c r="G126" s="119" t="n">
        <f aca="false">$G$179</f>
        <v>4009.88</v>
      </c>
      <c r="H126" s="83" t="n">
        <f aca="false">SUM(J126,K126)</f>
        <v>4009.88</v>
      </c>
      <c r="I126" s="83" t="n">
        <f aca="false">SUM(J126:L126)</f>
        <v>7105.09</v>
      </c>
      <c r="J126" s="83" t="n">
        <f aca="false">IF(MOD(G126*0.9434*10^(2+1),20)=5, TRUNC(G126*0.9434,2), ROUND(G126*0.9434,2))</f>
        <v>3782.92</v>
      </c>
      <c r="K126" s="100" t="n">
        <f aca="false">IF(MOD(G126*0.0566*10^(2+1),20)=5, TRUNC(G126*0.0566,2), ROUND(G126*0.0566,2))</f>
        <v>226.96</v>
      </c>
      <c r="L126" s="87" t="n">
        <f aca="false">$L$179</f>
        <v>3095.21</v>
      </c>
      <c r="M126" s="86" t="n">
        <f aca="false">(J126+K126)*0.05</f>
        <v>200.494</v>
      </c>
      <c r="N126" s="87" t="n">
        <f aca="false">SUM(J126:M126)</f>
        <v>7305.584</v>
      </c>
    </row>
    <row r="127" customFormat="false" ht="13.8" hidden="false" customHeight="false" outlineLevel="0" collapsed="false">
      <c r="B127" s="95" t="s">
        <v>299</v>
      </c>
      <c r="C127" s="96" t="s">
        <v>175</v>
      </c>
      <c r="D127" s="101" t="n">
        <f aca="false">F126+0.01</f>
        <v>1400000.01</v>
      </c>
      <c r="E127" s="97" t="s">
        <v>173</v>
      </c>
      <c r="F127" s="98" t="n">
        <v>1680000</v>
      </c>
      <c r="G127" s="119" t="n">
        <f aca="false">$G$180</f>
        <v>4318.31</v>
      </c>
      <c r="H127" s="83" t="n">
        <f aca="false">SUM(J127,K127)</f>
        <v>4318.31</v>
      </c>
      <c r="I127" s="83" t="n">
        <f aca="false">SUM(J127:L127)</f>
        <v>7651.6</v>
      </c>
      <c r="J127" s="83" t="n">
        <f aca="false">IF(MOD(G127*0.9434*10^(2+1),20)=5, TRUNC(G127*0.9434,2), ROUND(G127*0.9434,2))</f>
        <v>4073.89</v>
      </c>
      <c r="K127" s="100" t="n">
        <f aca="false">IF(MOD(G127*0.0566*10^(2+1),20)=5, TRUNC(G127*0.0566,2), ROUND(G127*0.0566,2))</f>
        <v>244.42</v>
      </c>
      <c r="L127" s="87" t="n">
        <f aca="false">$L$180</f>
        <v>3333.29</v>
      </c>
      <c r="M127" s="86" t="n">
        <f aca="false">(J127+K127)*0.05</f>
        <v>215.9155</v>
      </c>
      <c r="N127" s="87" t="n">
        <f aca="false">SUM(J127:M127)</f>
        <v>7867.5155</v>
      </c>
    </row>
    <row r="128" customFormat="false" ht="13.8" hidden="false" customHeight="false" outlineLevel="0" collapsed="false">
      <c r="B128" s="95" t="s">
        <v>300</v>
      </c>
      <c r="C128" s="96" t="s">
        <v>175</v>
      </c>
      <c r="D128" s="101" t="n">
        <f aca="false">F127+0.01</f>
        <v>1680000.01</v>
      </c>
      <c r="E128" s="97" t="s">
        <v>173</v>
      </c>
      <c r="F128" s="98" t="n">
        <v>3200000</v>
      </c>
      <c r="G128" s="119" t="n">
        <f aca="false">$G$181</f>
        <v>4627.43</v>
      </c>
      <c r="H128" s="83" t="n">
        <f aca="false">SUM(J128,K128)</f>
        <v>4627.43</v>
      </c>
      <c r="I128" s="83" t="n">
        <f aca="false">SUM(J128:L128)</f>
        <v>8199.21</v>
      </c>
      <c r="J128" s="83" t="n">
        <f aca="false">IF(MOD(G128*0.9434*10^(2+1),20)=5, TRUNC(G128*0.9434,2), ROUND(G128*0.9434,2))</f>
        <v>4365.52</v>
      </c>
      <c r="K128" s="100" t="n">
        <f aca="false">IF(MOD(G128*0.0566*10^(2+1),20)=5, TRUNC(G128*0.0566,2), ROUND(G128*0.0566,2))</f>
        <v>261.91</v>
      </c>
      <c r="L128" s="87" t="n">
        <f aca="false">$L$181</f>
        <v>3571.78</v>
      </c>
      <c r="M128" s="86" t="n">
        <f aca="false">(J128+K128)*0.05</f>
        <v>231.3715</v>
      </c>
      <c r="N128" s="87" t="n">
        <f aca="false">SUM(J128:M128)</f>
        <v>8430.5815</v>
      </c>
    </row>
    <row r="129" customFormat="false" ht="13.8" hidden="false" customHeight="false" outlineLevel="0" collapsed="false">
      <c r="B129" s="102" t="s">
        <v>301</v>
      </c>
      <c r="C129" s="103"/>
      <c r="D129" s="104"/>
      <c r="E129" s="104" t="s">
        <v>198</v>
      </c>
      <c r="F129" s="105" t="n">
        <v>3200000</v>
      </c>
      <c r="G129" s="119" t="n">
        <f aca="false">$G$182</f>
        <v>5784.48</v>
      </c>
      <c r="H129" s="83" t="n">
        <f aca="false">SUM(J129,K129)</f>
        <v>5784.48</v>
      </c>
      <c r="I129" s="83" t="n">
        <f aca="false">SUM(J129:L129)</f>
        <v>10249.34</v>
      </c>
      <c r="J129" s="106" t="n">
        <f aca="false">IF(MOD(G129*0.9434*10^(2+1),20)=5, TRUNC(G129*0.9434,2), ROUND(G129*0.9434,2))</f>
        <v>5457.08</v>
      </c>
      <c r="K129" s="107" t="n">
        <f aca="false">IF(MOD(G129*0.0566*10^(2+1),20)=5, TRUNC(G129*0.0566,2), ROUND(G129*0.0566,2))</f>
        <v>327.4</v>
      </c>
      <c r="L129" s="108" t="n">
        <f aca="false">$L$182</f>
        <v>4464.86</v>
      </c>
      <c r="M129" s="86" t="n">
        <f aca="false">(J129+K129)*0.05</f>
        <v>289.224</v>
      </c>
      <c r="N129" s="108" t="n">
        <f aca="false">SUM(J129:M129)</f>
        <v>10538.564</v>
      </c>
    </row>
    <row r="130" customFormat="false" ht="13.8" hidden="false" customHeight="false" outlineLevel="0" collapsed="false">
      <c r="B130" s="76" t="s">
        <v>166</v>
      </c>
      <c r="C130" s="114" t="s">
        <v>302</v>
      </c>
      <c r="D130" s="114"/>
      <c r="E130" s="114"/>
      <c r="F130" s="114"/>
      <c r="G130" s="114"/>
      <c r="H130" s="114"/>
      <c r="I130" s="114"/>
      <c r="J130" s="114"/>
      <c r="K130" s="114"/>
      <c r="L130" s="114"/>
      <c r="M130" s="114"/>
      <c r="N130" s="114"/>
    </row>
    <row r="131" customFormat="false" ht="13.8" hidden="false" customHeight="true" outlineLevel="0" collapsed="false">
      <c r="B131" s="89" t="s">
        <v>166</v>
      </c>
      <c r="C131" s="90" t="s">
        <v>171</v>
      </c>
      <c r="D131" s="90"/>
      <c r="E131" s="91" t="s">
        <v>171</v>
      </c>
      <c r="F131" s="91"/>
      <c r="G131" s="92"/>
      <c r="H131" s="92"/>
      <c r="I131" s="92"/>
      <c r="J131" s="92"/>
      <c r="K131" s="93"/>
      <c r="L131" s="94"/>
      <c r="M131" s="92"/>
      <c r="N131" s="94"/>
    </row>
    <row r="132" customFormat="false" ht="13.8" hidden="false" customHeight="false" outlineLevel="0" collapsed="false">
      <c r="B132" s="95" t="n">
        <v>4903</v>
      </c>
      <c r="C132" s="96"/>
      <c r="D132" s="97"/>
      <c r="E132" s="97" t="s">
        <v>173</v>
      </c>
      <c r="F132" s="98" t="n">
        <v>10000</v>
      </c>
      <c r="G132" s="115" t="n">
        <f aca="false">'VALORES PARA ALTERAR 2025'!B28</f>
        <v>0</v>
      </c>
      <c r="H132" s="83" t="n">
        <f aca="false">SUM(J132,K132)</f>
        <v>0</v>
      </c>
      <c r="I132" s="83"/>
      <c r="J132" s="83" t="n">
        <f aca="false">IF(MOD(G132*0.9434*10^(2+1),20)=5, TRUNC(G132*0.9434,2), ROUND(G132*0.9434,2))</f>
        <v>0</v>
      </c>
      <c r="K132" s="100" t="n">
        <f aca="false">IF(MOD(G132*0.0566*10^(2+1),20)=5, TRUNC(G132*0.0566,2), ROUND(G132*0.0566,2))</f>
        <v>0</v>
      </c>
      <c r="L132" s="116" t="n">
        <f aca="false">'VALORES PARA ALTERAR 2025'!C28</f>
        <v>0</v>
      </c>
      <c r="M132" s="86" t="n">
        <f aca="false">(J132+K132)*0.05</f>
        <v>0</v>
      </c>
      <c r="N132" s="87" t="n">
        <f aca="false">SUM(J132:M132)</f>
        <v>0</v>
      </c>
    </row>
    <row r="133" customFormat="false" ht="13.8" hidden="false" customHeight="false" outlineLevel="0" collapsed="false">
      <c r="B133" s="95" t="n">
        <v>4904</v>
      </c>
      <c r="C133" s="96" t="s">
        <v>175</v>
      </c>
      <c r="D133" s="101" t="n">
        <f aca="false">F132+0.01</f>
        <v>10000.01</v>
      </c>
      <c r="E133" s="97" t="s">
        <v>173</v>
      </c>
      <c r="F133" s="98" t="n">
        <v>25000</v>
      </c>
      <c r="G133" s="115" t="n">
        <f aca="false">'VALORES PARA ALTERAR 2025'!B29</f>
        <v>11.6</v>
      </c>
      <c r="H133" s="83" t="n">
        <f aca="false">SUM(J133,K133)</f>
        <v>11.6</v>
      </c>
      <c r="I133" s="83" t="n">
        <f aca="false">SUM(J133:L133)</f>
        <v>12.18</v>
      </c>
      <c r="J133" s="83" t="n">
        <f aca="false">IF(MOD(G133*0.9434*10^(2+1),20)=5, TRUNC(G133*0.9434,2), ROUND(G133*0.9434,2))</f>
        <v>10.94</v>
      </c>
      <c r="K133" s="100" t="n">
        <f aca="false">IF(MOD(G133*0.0566*10^(2+1),20)=5, TRUNC(G133*0.0566,2), ROUND(G133*0.0566,2))</f>
        <v>0.66</v>
      </c>
      <c r="L133" s="116" t="n">
        <f aca="false">'VALORES PARA ALTERAR 2025'!C29</f>
        <v>0.58</v>
      </c>
      <c r="M133" s="86" t="n">
        <f aca="false">(J133+K133)*0.05</f>
        <v>0.58</v>
      </c>
      <c r="N133" s="87" t="n">
        <f aca="false">SUM(J133:M133)</f>
        <v>12.76</v>
      </c>
    </row>
    <row r="134" customFormat="false" ht="13.8" hidden="false" customHeight="false" outlineLevel="0" collapsed="false">
      <c r="B134" s="95" t="n">
        <v>4905</v>
      </c>
      <c r="C134" s="96" t="s">
        <v>175</v>
      </c>
      <c r="D134" s="101" t="n">
        <f aca="false">F133+0.01</f>
        <v>25000.01</v>
      </c>
      <c r="E134" s="97" t="s">
        <v>173</v>
      </c>
      <c r="F134" s="98" t="n">
        <v>50000</v>
      </c>
      <c r="G134" s="115" t="n">
        <f aca="false">'VALORES PARA ALTERAR 2025'!B30</f>
        <v>28.99</v>
      </c>
      <c r="H134" s="83" t="n">
        <f aca="false">SUM(J134,K134)</f>
        <v>28.99</v>
      </c>
      <c r="I134" s="83" t="n">
        <f aca="false">SUM(J134:L134)</f>
        <v>30.44</v>
      </c>
      <c r="J134" s="83" t="n">
        <f aca="false">IF(MOD(G134*0.9434*10^(2+1),20)=5, TRUNC(G134*0.9434,2), ROUND(G134*0.9434,2))</f>
        <v>27.35</v>
      </c>
      <c r="K134" s="100" t="n">
        <f aca="false">IF(MOD(G134*0.0566*10^(2+1),20)=5, TRUNC(G134*0.0566,2), ROUND(G134*0.0566,2))</f>
        <v>1.64</v>
      </c>
      <c r="L134" s="116" t="n">
        <f aca="false">'VALORES PARA ALTERAR 2025'!C30</f>
        <v>1.45</v>
      </c>
      <c r="M134" s="86" t="n">
        <f aca="false">(J134+K134)*0.05</f>
        <v>1.4495</v>
      </c>
      <c r="N134" s="87" t="n">
        <f aca="false">SUM(J134:M134)</f>
        <v>31.8895</v>
      </c>
    </row>
    <row r="135" customFormat="false" ht="13.8" hidden="false" customHeight="false" outlineLevel="0" collapsed="false">
      <c r="B135" s="102" t="n">
        <v>4906</v>
      </c>
      <c r="C135" s="96" t="s">
        <v>175</v>
      </c>
      <c r="D135" s="101" t="n">
        <f aca="false">F134+0.01</f>
        <v>50000.01</v>
      </c>
      <c r="E135" s="97" t="s">
        <v>173</v>
      </c>
      <c r="F135" s="98" t="n">
        <v>80000</v>
      </c>
      <c r="G135" s="115" t="n">
        <f aca="false">'VALORES PARA ALTERAR 2025'!B31</f>
        <v>57.97</v>
      </c>
      <c r="H135" s="83" t="n">
        <f aca="false">SUM(J135,K135)</f>
        <v>57.97</v>
      </c>
      <c r="I135" s="83" t="n">
        <f aca="false">SUM(J135:L135)</f>
        <v>60.87</v>
      </c>
      <c r="J135" s="83" t="n">
        <f aca="false">IF(MOD(G135*0.9434*10^(2+1),20)=5, TRUNC(G135*0.9434,2), ROUND(G135*0.9434,2))</f>
        <v>54.69</v>
      </c>
      <c r="K135" s="100" t="n">
        <f aca="false">IF(MOD(G135*0.0566*10^(2+1),20)=5, TRUNC(G135*0.0566,2), ROUND(G135*0.0566,2))</f>
        <v>3.28</v>
      </c>
      <c r="L135" s="116" t="n">
        <f aca="false">'VALORES PARA ALTERAR 2025'!C31</f>
        <v>2.9</v>
      </c>
      <c r="M135" s="86" t="n">
        <f aca="false">(J135+K135)*0.05</f>
        <v>2.8985</v>
      </c>
      <c r="N135" s="87" t="n">
        <f aca="false">SUM(J135:M135)</f>
        <v>63.7685</v>
      </c>
    </row>
    <row r="136" customFormat="false" ht="13.8" hidden="false" customHeight="false" outlineLevel="0" collapsed="false">
      <c r="B136" s="102" t="n">
        <v>4907</v>
      </c>
      <c r="C136" s="96" t="s">
        <v>175</v>
      </c>
      <c r="D136" s="101" t="n">
        <f aca="false">F135+0.01</f>
        <v>80000.01</v>
      </c>
      <c r="E136" s="97" t="s">
        <v>173</v>
      </c>
      <c r="F136" s="98" t="n">
        <v>120000</v>
      </c>
      <c r="G136" s="115" t="n">
        <f aca="false">'VALORES PARA ALTERAR 2025'!B32</f>
        <v>92.76</v>
      </c>
      <c r="H136" s="83" t="n">
        <f aca="false">SUM(J136,K136)</f>
        <v>92.76</v>
      </c>
      <c r="I136" s="83" t="n">
        <f aca="false">SUM(J136:L136)</f>
        <v>97.39</v>
      </c>
      <c r="J136" s="83" t="n">
        <f aca="false">IF(MOD(G136*0.9434*10^(2+1),20)=5, TRUNC(G136*0.9434,2), ROUND(G136*0.9434,2))</f>
        <v>87.51</v>
      </c>
      <c r="K136" s="100" t="n">
        <f aca="false">IF(MOD(G136*0.0566*10^(2+1),20)=5, TRUNC(G136*0.0566,2), ROUND(G136*0.0566,2))</f>
        <v>5.25</v>
      </c>
      <c r="L136" s="116" t="n">
        <f aca="false">'VALORES PARA ALTERAR 2025'!C32</f>
        <v>4.63</v>
      </c>
      <c r="M136" s="86" t="n">
        <f aca="false">(J136+K136)*0.05</f>
        <v>4.638</v>
      </c>
      <c r="N136" s="87" t="n">
        <f aca="false">SUM(J136:M136)</f>
        <v>102.028</v>
      </c>
    </row>
    <row r="137" customFormat="false" ht="13.8" hidden="false" customHeight="false" outlineLevel="0" collapsed="false">
      <c r="B137" s="102" t="n">
        <v>4908</v>
      </c>
      <c r="C137" s="103"/>
      <c r="D137" s="104"/>
      <c r="E137" s="104" t="s">
        <v>198</v>
      </c>
      <c r="F137" s="105" t="n">
        <v>120000</v>
      </c>
      <c r="G137" s="115" t="n">
        <f aca="false">'VALORES PARA ALTERAR 2025'!B33</f>
        <v>139.14</v>
      </c>
      <c r="H137" s="106" t="n">
        <f aca="false">SUM(J137,K137)</f>
        <v>139.14</v>
      </c>
      <c r="I137" s="83" t="n">
        <f aca="false">SUM(J137:L137)</f>
        <v>146.1</v>
      </c>
      <c r="J137" s="83" t="n">
        <f aca="false">IF(MOD(G137*0.9434*10^(2+1),20)=5, TRUNC(G137*0.9434,2), ROUND(G137*0.9434,2))</f>
        <v>131.26</v>
      </c>
      <c r="K137" s="100" t="n">
        <f aca="false">IF(MOD(G137*0.0566*10^(2+1),20)=5, TRUNC(G137*0.0566,2), ROUND(G137*0.0566,2))</f>
        <v>7.88</v>
      </c>
      <c r="L137" s="116" t="n">
        <f aca="false">'VALORES PARA ALTERAR 2025'!C33</f>
        <v>6.96</v>
      </c>
      <c r="M137" s="86" t="n">
        <f aca="false">(J137+K137)*0.05</f>
        <v>6.957</v>
      </c>
      <c r="N137" s="87" t="n">
        <f aca="false">SUM(J137:M137)</f>
        <v>153.057</v>
      </c>
    </row>
    <row r="138" customFormat="false" ht="13.8" hidden="false" customHeight="false" outlineLevel="0" collapsed="false">
      <c r="B138" s="76" t="s">
        <v>166</v>
      </c>
      <c r="C138" s="114" t="s">
        <v>303</v>
      </c>
      <c r="D138" s="114"/>
      <c r="E138" s="114"/>
      <c r="F138" s="114"/>
      <c r="G138" s="114"/>
      <c r="H138" s="114"/>
      <c r="I138" s="114"/>
      <c r="J138" s="114"/>
      <c r="K138" s="114"/>
      <c r="L138" s="114"/>
      <c r="M138" s="114"/>
      <c r="N138" s="114"/>
      <c r="P138" s="79"/>
    </row>
    <row r="139" customFormat="false" ht="35.05" hidden="false" customHeight="true" outlineLevel="0" collapsed="false">
      <c r="B139" s="76" t="s">
        <v>304</v>
      </c>
      <c r="C139" s="80" t="s">
        <v>305</v>
      </c>
      <c r="D139" s="80"/>
      <c r="E139" s="80"/>
      <c r="F139" s="80"/>
      <c r="G139" s="81" t="n">
        <f aca="false">'VALORES PARA ALTERAR 2025'!B35</f>
        <v>152.08</v>
      </c>
      <c r="H139" s="82" t="n">
        <f aca="false">SUM(J139,K139)</f>
        <v>152.08</v>
      </c>
      <c r="I139" s="83" t="n">
        <f aca="false">SUM(J139:L139)</f>
        <v>210.69</v>
      </c>
      <c r="J139" s="82" t="n">
        <f aca="false">IF(MOD(G139*0.9434*10^(2+1),20)=5, TRUNC(G139*0.9434,2), ROUND(G139*0.9434,2))</f>
        <v>143.47</v>
      </c>
      <c r="K139" s="84" t="n">
        <f aca="false">IF(MOD(G139*0.0566*10^(2+1),20)=5, TRUNC(G139*0.0566,2), ROUND(G139*0.0566,2))</f>
        <v>8.61</v>
      </c>
      <c r="L139" s="85" t="n">
        <f aca="false">'VALORES PARA ALTERAR 2025'!C35</f>
        <v>58.61</v>
      </c>
      <c r="M139" s="86" t="n">
        <f aca="false">(J139+K139)*0.05</f>
        <v>7.604</v>
      </c>
      <c r="N139" s="112" t="n">
        <f aca="false">SUM(J139:M139)</f>
        <v>218.294</v>
      </c>
    </row>
    <row r="140" customFormat="false" ht="35.05" hidden="false" customHeight="true" outlineLevel="0" collapsed="false">
      <c r="B140" s="76" t="s">
        <v>306</v>
      </c>
      <c r="C140" s="80" t="s">
        <v>307</v>
      </c>
      <c r="D140" s="80"/>
      <c r="E140" s="80"/>
      <c r="F140" s="80"/>
      <c r="G140" s="120" t="n">
        <f aca="false">$G$139</f>
        <v>152.08</v>
      </c>
      <c r="H140" s="82" t="n">
        <f aca="false">SUM(J140,K140)</f>
        <v>152.08</v>
      </c>
      <c r="I140" s="83" t="n">
        <f aca="false">SUM(J140:L140)</f>
        <v>210.69</v>
      </c>
      <c r="J140" s="82" t="n">
        <f aca="false">IF(MOD(G140*0.9434*10^(2+1),20)=5, TRUNC(G140*0.9434,2), ROUND(G140*0.9434,2))</f>
        <v>143.47</v>
      </c>
      <c r="K140" s="84" t="n">
        <f aca="false">IF(MOD(G140*0.0566*10^(2+1),20)=5, TRUNC(G140*0.0566,2), ROUND(G140*0.0566,2))</f>
        <v>8.61</v>
      </c>
      <c r="L140" s="112" t="n">
        <f aca="false">$L$139</f>
        <v>58.61</v>
      </c>
      <c r="M140" s="113" t="n">
        <f aca="false">(J140+K140)*0.05</f>
        <v>7.604</v>
      </c>
      <c r="N140" s="112" t="n">
        <f aca="false">SUM(J140:M140)</f>
        <v>218.294</v>
      </c>
    </row>
    <row r="141" customFormat="false" ht="35.05" hidden="false" customHeight="true" outlineLevel="0" collapsed="false">
      <c r="B141" s="76" t="s">
        <v>308</v>
      </c>
      <c r="C141" s="80" t="s">
        <v>309</v>
      </c>
      <c r="D141" s="80"/>
      <c r="E141" s="80"/>
      <c r="F141" s="80"/>
      <c r="G141" s="120" t="n">
        <f aca="false">$G$139</f>
        <v>152.08</v>
      </c>
      <c r="H141" s="82" t="n">
        <f aca="false">SUM(J141,K141)</f>
        <v>152.08</v>
      </c>
      <c r="I141" s="83" t="n">
        <f aca="false">SUM(J141:L141)</f>
        <v>210.69</v>
      </c>
      <c r="J141" s="82" t="n">
        <f aca="false">IF(MOD(G141*0.9434*10^(2+1),20)=5, TRUNC(G141*0.9434,2), ROUND(G141*0.9434,2))</f>
        <v>143.47</v>
      </c>
      <c r="K141" s="84" t="n">
        <f aca="false">IF(MOD(G141*0.0566*10^(2+1),20)=5, TRUNC(G141*0.0566,2), ROUND(G141*0.0566,2))</f>
        <v>8.61</v>
      </c>
      <c r="L141" s="112" t="n">
        <f aca="false">$L$139</f>
        <v>58.61</v>
      </c>
      <c r="M141" s="86" t="n">
        <f aca="false">(J141+K141)*0.05</f>
        <v>7.604</v>
      </c>
      <c r="N141" s="112" t="n">
        <f aca="false">SUM(J141:M141)</f>
        <v>218.294</v>
      </c>
    </row>
    <row r="142" customFormat="false" ht="13.8" hidden="false" customHeight="false" outlineLevel="0" collapsed="false">
      <c r="B142" s="76" t="s">
        <v>166</v>
      </c>
      <c r="C142" s="114" t="s">
        <v>310</v>
      </c>
      <c r="D142" s="114"/>
      <c r="E142" s="114"/>
      <c r="F142" s="114"/>
      <c r="G142" s="114"/>
      <c r="H142" s="114"/>
      <c r="I142" s="114"/>
      <c r="J142" s="114"/>
      <c r="K142" s="114"/>
      <c r="L142" s="114"/>
      <c r="M142" s="114"/>
      <c r="N142" s="114"/>
      <c r="P142" s="79"/>
    </row>
    <row r="143" customFormat="false" ht="37.85" hidden="false" customHeight="true" outlineLevel="0" collapsed="false">
      <c r="B143" s="76" t="s">
        <v>311</v>
      </c>
      <c r="C143" s="80" t="s">
        <v>312</v>
      </c>
      <c r="D143" s="80"/>
      <c r="E143" s="80"/>
      <c r="F143" s="80"/>
      <c r="G143" s="81" t="n">
        <f aca="false">'VALORES PARA ALTERAR 2025'!B39</f>
        <v>8.17</v>
      </c>
      <c r="H143" s="82" t="n">
        <f aca="false">SUM(J143,K143)</f>
        <v>8.17</v>
      </c>
      <c r="I143" s="83" t="n">
        <f aca="false">SUM(J143:L143)</f>
        <v>10.71</v>
      </c>
      <c r="J143" s="82" t="n">
        <f aca="false">IF(MOD(G143*0.9434*10^(2+1),20)=5, TRUNC(G143*0.9434,2), ROUND(G143*0.9434,2))</f>
        <v>7.71</v>
      </c>
      <c r="K143" s="84" t="n">
        <f aca="false">IF(MOD(G143*0.0566*10^(2+1),20)=5, TRUNC(G143*0.0566,2), ROUND(G143*0.0566,2))</f>
        <v>0.46</v>
      </c>
      <c r="L143" s="85" t="n">
        <f aca="false">'VALORES PARA ALTERAR 2025'!C39</f>
        <v>2.54</v>
      </c>
      <c r="M143" s="86" t="n">
        <f aca="false">(J143+K143)*0.05</f>
        <v>0.4085</v>
      </c>
      <c r="N143" s="112" t="n">
        <f aca="false">SUM(J143:M143)</f>
        <v>11.1185</v>
      </c>
    </row>
    <row r="144" customFormat="false" ht="13.8" hidden="false" customHeight="false" outlineLevel="0" collapsed="false">
      <c r="B144" s="76" t="s">
        <v>166</v>
      </c>
      <c r="C144" s="114" t="s">
        <v>313</v>
      </c>
      <c r="D144" s="114"/>
      <c r="E144" s="114"/>
      <c r="F144" s="114"/>
      <c r="G144" s="114"/>
      <c r="H144" s="114"/>
      <c r="I144" s="114" t="n">
        <f aca="false">SUM(J144:L144)</f>
        <v>0</v>
      </c>
      <c r="J144" s="114"/>
      <c r="K144" s="114"/>
      <c r="L144" s="114"/>
      <c r="M144" s="114"/>
      <c r="N144" s="114"/>
      <c r="P144" s="79"/>
    </row>
    <row r="145" customFormat="false" ht="46.25" hidden="false" customHeight="true" outlineLevel="0" collapsed="false">
      <c r="B145" s="76" t="s">
        <v>314</v>
      </c>
      <c r="C145" s="80" t="s">
        <v>315</v>
      </c>
      <c r="D145" s="80"/>
      <c r="E145" s="80"/>
      <c r="F145" s="80"/>
      <c r="G145" s="81" t="n">
        <f aca="false">'VALORES PARA ALTERAR 2025'!B41</f>
        <v>66.31</v>
      </c>
      <c r="H145" s="82" t="n">
        <f aca="false">SUM(J145,K145)</f>
        <v>66.31</v>
      </c>
      <c r="I145" s="83" t="n">
        <f aca="false">SUM(J145:L145)</f>
        <v>87.16</v>
      </c>
      <c r="J145" s="82" t="n">
        <f aca="false">IF(MOD(G145*0.9434*10^(2+1),20)=5, TRUNC(G145*0.9434,2), ROUND(G145*0.9434,2))</f>
        <v>62.56</v>
      </c>
      <c r="K145" s="84" t="n">
        <f aca="false">IF(MOD(G145*0.0566*10^(2+1),20)=5, TRUNC(G145*0.0566,2), ROUND(G145*0.0566,2))</f>
        <v>3.75</v>
      </c>
      <c r="L145" s="85" t="n">
        <f aca="false">'VALORES PARA ALTERAR 2025'!C41</f>
        <v>20.85</v>
      </c>
      <c r="M145" s="86" t="n">
        <f aca="false">(J145+K145)*0.05</f>
        <v>3.3155</v>
      </c>
      <c r="N145" s="112" t="n">
        <f aca="false">SUM(J145:M145)</f>
        <v>90.4755</v>
      </c>
    </row>
    <row r="146" customFormat="false" ht="13.8" hidden="false" customHeight="false" outlineLevel="0" collapsed="false">
      <c r="B146" s="76" t="s">
        <v>166</v>
      </c>
      <c r="C146" s="114" t="s">
        <v>316</v>
      </c>
      <c r="D146" s="114"/>
      <c r="E146" s="114"/>
      <c r="F146" s="114"/>
      <c r="G146" s="114"/>
      <c r="H146" s="114"/>
      <c r="I146" s="114"/>
      <c r="J146" s="114"/>
      <c r="K146" s="114"/>
      <c r="L146" s="114"/>
      <c r="M146" s="114"/>
      <c r="N146" s="114"/>
      <c r="P146" s="79"/>
    </row>
    <row r="147" customFormat="false" ht="13.8" hidden="false" customHeight="false" outlineLevel="0" collapsed="false">
      <c r="B147" s="76" t="s">
        <v>166</v>
      </c>
      <c r="C147" s="114" t="s">
        <v>317</v>
      </c>
      <c r="D147" s="114"/>
      <c r="E147" s="114"/>
      <c r="F147" s="114"/>
      <c r="G147" s="114"/>
      <c r="H147" s="114"/>
      <c r="I147" s="114"/>
      <c r="J147" s="114"/>
      <c r="K147" s="114"/>
      <c r="L147" s="114"/>
      <c r="M147" s="114"/>
      <c r="N147" s="114"/>
      <c r="P147" s="79"/>
    </row>
    <row r="148" customFormat="false" ht="13.8" hidden="false" customHeight="true" outlineLevel="0" collapsed="false">
      <c r="B148" s="89" t="s">
        <v>318</v>
      </c>
      <c r="C148" s="121" t="s">
        <v>319</v>
      </c>
      <c r="D148" s="121"/>
      <c r="E148" s="121"/>
      <c r="F148" s="121"/>
      <c r="G148" s="122" t="n">
        <f aca="false">'VALORES PARA ALTERAR 2025'!B44</f>
        <v>24.99</v>
      </c>
      <c r="H148" s="92" t="n">
        <f aca="false">SUM(J148,K148)</f>
        <v>24.99</v>
      </c>
      <c r="I148" s="83" t="n">
        <f aca="false">SUM(J148:L148)</f>
        <v>32.85</v>
      </c>
      <c r="J148" s="92" t="n">
        <f aca="false">IF(MOD(G148*0.9434*10^(2+1),20)=5, TRUNC(G148*0.9434,2), ROUND(G148*0.9434,2))</f>
        <v>23.58</v>
      </c>
      <c r="K148" s="93" t="n">
        <f aca="false">IF(MOD(G148*0.0566*10^(2+1),20)=5, TRUNC(G148*0.0566,2), ROUND(G148*0.0566,2))</f>
        <v>1.41</v>
      </c>
      <c r="L148" s="123" t="n">
        <f aca="false">'VALORES PARA ALTERAR 2025'!C44</f>
        <v>7.86</v>
      </c>
      <c r="M148" s="86" t="n">
        <f aca="false">(J148+K148)*0.05</f>
        <v>1.2495</v>
      </c>
      <c r="N148" s="94" t="n">
        <f aca="false">SUM(J148:M148)</f>
        <v>34.0995</v>
      </c>
    </row>
    <row r="149" customFormat="false" ht="13.8" hidden="false" customHeight="true" outlineLevel="0" collapsed="false">
      <c r="B149" s="102" t="s">
        <v>320</v>
      </c>
      <c r="C149" s="124" t="s">
        <v>321</v>
      </c>
      <c r="D149" s="124"/>
      <c r="E149" s="124"/>
      <c r="F149" s="124"/>
      <c r="G149" s="125" t="n">
        <f aca="false">'VALORES PARA ALTERAR 2025'!B45</f>
        <v>5.95</v>
      </c>
      <c r="H149" s="106" t="n">
        <f aca="false">SUM(J149,K149)</f>
        <v>5.95</v>
      </c>
      <c r="I149" s="83" t="n">
        <f aca="false">SUM(J149:L149)</f>
        <v>7.82</v>
      </c>
      <c r="J149" s="106" t="n">
        <f aca="false">IF(MOD(G149*0.9434*10^(2+1),20)=5, TRUNC(G149*0.9434,2), ROUND(G149*0.9434,2))</f>
        <v>5.61</v>
      </c>
      <c r="K149" s="107" t="n">
        <f aca="false">IF(MOD(G149*0.0566*10^(2+1),20)=5, TRUNC(G149*0.0566,2), ROUND(G149*0.0566,2))</f>
        <v>0.34</v>
      </c>
      <c r="L149" s="126" t="n">
        <f aca="false">'VALORES PARA ALTERAR 2025'!C45</f>
        <v>1.87</v>
      </c>
      <c r="M149" s="86" t="n">
        <f aca="false">(J149+K149)*0.05</f>
        <v>0.2975</v>
      </c>
      <c r="N149" s="108" t="n">
        <f aca="false">SUM(J149:M149)</f>
        <v>8.1175</v>
      </c>
    </row>
    <row r="150" customFormat="false" ht="13.8" hidden="false" customHeight="false" outlineLevel="0" collapsed="false">
      <c r="B150" s="76" t="s">
        <v>166</v>
      </c>
      <c r="C150" s="114" t="s">
        <v>322</v>
      </c>
      <c r="D150" s="114"/>
      <c r="E150" s="114"/>
      <c r="F150" s="114"/>
      <c r="G150" s="114"/>
      <c r="H150" s="114"/>
      <c r="I150" s="114" t="n">
        <f aca="false">SUM(J150:L150)</f>
        <v>0</v>
      </c>
      <c r="J150" s="114"/>
      <c r="K150" s="114"/>
      <c r="L150" s="114"/>
      <c r="M150" s="114" t="n">
        <f aca="false">IF(MOD((J150+K150)*0.05*10^(2+1),20)=5, TRUNC((J150+K150)*0.05,2), ROUND((J150+K150)*0.05,2))</f>
        <v>0</v>
      </c>
      <c r="N150" s="114"/>
      <c r="P150" s="79"/>
    </row>
    <row r="151" customFormat="false" ht="13.8" hidden="false" customHeight="true" outlineLevel="0" collapsed="false">
      <c r="B151" s="89" t="s">
        <v>323</v>
      </c>
      <c r="C151" s="121" t="s">
        <v>324</v>
      </c>
      <c r="D151" s="121"/>
      <c r="E151" s="121"/>
      <c r="F151" s="121"/>
      <c r="G151" s="127" t="n">
        <f aca="false">$G$148</f>
        <v>24.99</v>
      </c>
      <c r="H151" s="92" t="n">
        <f aca="false">SUM(J151,K151)</f>
        <v>24.99</v>
      </c>
      <c r="I151" s="83" t="n">
        <f aca="false">SUM(J151:L151)</f>
        <v>32.85</v>
      </c>
      <c r="J151" s="92" t="n">
        <f aca="false">IF(MOD(G151*0.9434*10^(2+1),20)=5, TRUNC(G151*0.9434,2), ROUND(G151*0.9434,2))</f>
        <v>23.58</v>
      </c>
      <c r="K151" s="93" t="n">
        <f aca="false">IF(MOD(G151*0.0566*10^(2+1),20)=5, TRUNC(G151*0.0566,2), ROUND(G151*0.0566,2))</f>
        <v>1.41</v>
      </c>
      <c r="L151" s="94" t="n">
        <f aca="false">$L$148</f>
        <v>7.86</v>
      </c>
      <c r="M151" s="86" t="n">
        <f aca="false">(J151+K151)*0.05</f>
        <v>1.2495</v>
      </c>
      <c r="N151" s="94" t="n">
        <f aca="false">SUM(J151:M151)</f>
        <v>34.0995</v>
      </c>
    </row>
    <row r="152" customFormat="false" ht="13.8" hidden="false" customHeight="true" outlineLevel="0" collapsed="false">
      <c r="B152" s="102" t="s">
        <v>325</v>
      </c>
      <c r="C152" s="124" t="s">
        <v>326</v>
      </c>
      <c r="D152" s="124"/>
      <c r="E152" s="124"/>
      <c r="F152" s="124"/>
      <c r="G152" s="125" t="n">
        <f aca="false">'VALORES PARA ALTERAR 2025'!B48</f>
        <v>11.65</v>
      </c>
      <c r="H152" s="106" t="n">
        <f aca="false">SUM(J152,K152)</f>
        <v>11.65</v>
      </c>
      <c r="I152" s="83" t="n">
        <f aca="false">SUM(J152:L152)</f>
        <v>15.33</v>
      </c>
      <c r="J152" s="106" t="n">
        <f aca="false">IF(MOD(G152*0.9434*10^(2+1),20)=5, TRUNC(G152*0.9434,2), ROUND(G152*0.9434,2))</f>
        <v>10.99</v>
      </c>
      <c r="K152" s="107" t="n">
        <f aca="false">IF(MOD(G152*0.0566*10^(2+1),20)=5, TRUNC(G152*0.0566,2), ROUND(G152*0.0566,2))</f>
        <v>0.66</v>
      </c>
      <c r="L152" s="126" t="n">
        <f aca="false">'VALORES PARA ALTERAR 2025'!C48</f>
        <v>3.68</v>
      </c>
      <c r="M152" s="86" t="n">
        <f aca="false">(J152+K152)*0.05</f>
        <v>0.5825</v>
      </c>
      <c r="N152" s="108" t="n">
        <f aca="false">SUM(J152:M152)</f>
        <v>15.9125</v>
      </c>
    </row>
    <row r="153" customFormat="false" ht="13.8" hidden="false" customHeight="false" outlineLevel="0" collapsed="false">
      <c r="B153" s="76" t="s">
        <v>166</v>
      </c>
      <c r="C153" s="114" t="s">
        <v>327</v>
      </c>
      <c r="D153" s="114"/>
      <c r="E153" s="114"/>
      <c r="F153" s="114"/>
      <c r="G153" s="114"/>
      <c r="H153" s="114"/>
      <c r="I153" s="114" t="n">
        <f aca="false">SUM(J153:L153)</f>
        <v>0</v>
      </c>
      <c r="J153" s="114"/>
      <c r="K153" s="114"/>
      <c r="L153" s="114"/>
      <c r="M153" s="114" t="n">
        <f aca="false">IF(MOD((J153+K153)*0.05*10^(2+1),20)=5, TRUNC((J153+K153)*0.05,2), ROUND((J153+K153)*0.05,2))</f>
        <v>0</v>
      </c>
      <c r="N153" s="114"/>
      <c r="P153" s="79"/>
    </row>
    <row r="154" customFormat="false" ht="13.8" hidden="false" customHeight="true" outlineLevel="0" collapsed="false">
      <c r="B154" s="89" t="s">
        <v>328</v>
      </c>
      <c r="C154" s="121" t="s">
        <v>329</v>
      </c>
      <c r="D154" s="121"/>
      <c r="E154" s="121"/>
      <c r="F154" s="121"/>
      <c r="G154" s="127" t="n">
        <f aca="false">$G$148</f>
        <v>24.99</v>
      </c>
      <c r="H154" s="92" t="n">
        <f aca="false">SUM(J154,K154)</f>
        <v>24.99</v>
      </c>
      <c r="I154" s="83" t="n">
        <f aca="false">SUM(J154:L154)</f>
        <v>32.85</v>
      </c>
      <c r="J154" s="92" t="n">
        <f aca="false">IF(MOD(G154*0.9434*10^(2+1),20)=5, TRUNC(G154*0.9434,2), ROUND(G154*0.9434,2))</f>
        <v>23.58</v>
      </c>
      <c r="K154" s="93" t="n">
        <f aca="false">IF(MOD(G154*0.0566*10^(2+1),20)=5, TRUNC(G154*0.0566,2), ROUND(G154*0.0566,2))</f>
        <v>1.41</v>
      </c>
      <c r="L154" s="94" t="n">
        <f aca="false">$L$148</f>
        <v>7.86</v>
      </c>
      <c r="M154" s="86" t="n">
        <f aca="false">(J154+K154)*0.05</f>
        <v>1.2495</v>
      </c>
      <c r="N154" s="94" t="n">
        <f aca="false">SUM(J154:M154)</f>
        <v>34.0995</v>
      </c>
    </row>
    <row r="155" customFormat="false" ht="13.8" hidden="false" customHeight="true" outlineLevel="0" collapsed="false">
      <c r="B155" s="102" t="s">
        <v>330</v>
      </c>
      <c r="C155" s="124" t="s">
        <v>331</v>
      </c>
      <c r="D155" s="124"/>
      <c r="E155" s="124"/>
      <c r="F155" s="124"/>
      <c r="G155" s="125" t="n">
        <f aca="false">'VALORES PARA ALTERAR 2025'!B51</f>
        <v>4.86</v>
      </c>
      <c r="H155" s="106" t="n">
        <f aca="false">SUM(J155,K155)</f>
        <v>4.86</v>
      </c>
      <c r="I155" s="83" t="n">
        <f aca="false">SUM(J155:L155)</f>
        <v>6.38</v>
      </c>
      <c r="J155" s="106" t="n">
        <f aca="false">IF(MOD(G155*0.9434*10^(2+1),20)=5, TRUNC(G155*0.9434,2), ROUND(G155*0.9434,2))</f>
        <v>4.58</v>
      </c>
      <c r="K155" s="107" t="n">
        <f aca="false">IF(MOD(G155*0.0566*10^(2+1),20)=5, TRUNC(G155*0.0566,2), ROUND(G155*0.0566,2))</f>
        <v>0.28</v>
      </c>
      <c r="L155" s="126" t="n">
        <f aca="false">'VALORES PARA ALTERAR 2025'!C51</f>
        <v>1.52</v>
      </c>
      <c r="M155" s="86" t="n">
        <f aca="false">(J155+K155)*0.05</f>
        <v>0.243</v>
      </c>
      <c r="N155" s="108" t="n">
        <f aca="false">SUM(J155:M155)</f>
        <v>6.623</v>
      </c>
    </row>
    <row r="156" customFormat="false" ht="23.85" hidden="false" customHeight="true" outlineLevel="0" collapsed="false">
      <c r="B156" s="76" t="s">
        <v>332</v>
      </c>
      <c r="C156" s="80" t="s">
        <v>333</v>
      </c>
      <c r="D156" s="80"/>
      <c r="E156" s="80"/>
      <c r="F156" s="80"/>
      <c r="G156" s="128" t="n">
        <f aca="false">$G$148</f>
        <v>24.99</v>
      </c>
      <c r="H156" s="82" t="n">
        <f aca="false">SUM(J156,K156)</f>
        <v>24.99</v>
      </c>
      <c r="I156" s="83" t="n">
        <f aca="false">SUM(J156:L156)</f>
        <v>32.85</v>
      </c>
      <c r="J156" s="82" t="n">
        <f aca="false">IF(MOD(G156*0.9434*10^(2+1),20)=5, TRUNC(G156*0.9434,2), ROUND(G156*0.9434,2))</f>
        <v>23.58</v>
      </c>
      <c r="K156" s="84" t="n">
        <f aca="false">IF(MOD(G156*0.0566*10^(2+1),20)=5, TRUNC(G156*0.0566,2), ROUND(G156*0.0566,2))</f>
        <v>1.41</v>
      </c>
      <c r="L156" s="112" t="n">
        <f aca="false">$L$148</f>
        <v>7.86</v>
      </c>
      <c r="M156" s="129" t="n">
        <f aca="false">(J156+K156)*0.05</f>
        <v>1.2495</v>
      </c>
      <c r="N156" s="112" t="n">
        <f aca="false">SUM(J156:M156)</f>
        <v>34.0995</v>
      </c>
    </row>
    <row r="157" customFormat="false" ht="13.8" hidden="false" customHeight="true" outlineLevel="0" collapsed="false">
      <c r="B157" s="76" t="s">
        <v>166</v>
      </c>
      <c r="C157" s="109" t="s">
        <v>334</v>
      </c>
      <c r="D157" s="109"/>
      <c r="E157" s="109"/>
      <c r="F157" s="109"/>
      <c r="G157" s="109"/>
      <c r="H157" s="109"/>
      <c r="I157" s="109" t="n">
        <f aca="false">SUM(D157:F157)</f>
        <v>0</v>
      </c>
      <c r="J157" s="109"/>
      <c r="K157" s="109"/>
      <c r="L157" s="109"/>
      <c r="M157" s="109"/>
      <c r="N157" s="109"/>
      <c r="P157" s="130"/>
    </row>
    <row r="158" customFormat="false" ht="13.8" hidden="false" customHeight="true" outlineLevel="0" collapsed="false">
      <c r="B158" s="89" t="s">
        <v>166</v>
      </c>
      <c r="C158" s="90" t="s">
        <v>171</v>
      </c>
      <c r="D158" s="90"/>
      <c r="E158" s="91" t="s">
        <v>171</v>
      </c>
      <c r="F158" s="91"/>
      <c r="G158" s="94"/>
      <c r="H158" s="94"/>
      <c r="I158" s="83"/>
      <c r="J158" s="93"/>
      <c r="K158" s="93"/>
      <c r="L158" s="94"/>
      <c r="M158" s="93"/>
      <c r="N158" s="94"/>
    </row>
    <row r="159" customFormat="false" ht="13.8" hidden="false" customHeight="false" outlineLevel="0" collapsed="false">
      <c r="B159" s="95" t="s">
        <v>335</v>
      </c>
      <c r="C159" s="96"/>
      <c r="D159" s="97"/>
      <c r="E159" s="97" t="s">
        <v>173</v>
      </c>
      <c r="F159" s="98" t="n">
        <v>1400</v>
      </c>
      <c r="G159" s="131" t="n">
        <f aca="false">'VALORES PARA ALTERAR 2025'!B54</f>
        <v>152.08</v>
      </c>
      <c r="H159" s="87" t="n">
        <f aca="false">SUM(J159,K159)</f>
        <v>152.08</v>
      </c>
      <c r="I159" s="83" t="n">
        <f aca="false">SUM(J159:L159)</f>
        <v>210.69</v>
      </c>
      <c r="J159" s="100" t="n">
        <f aca="false">IF(MOD(G159*0.9434*10^(2+1),20)=5, TRUNC(G159*0.9434,2), ROUND(G159*0.9434,2))</f>
        <v>143.47</v>
      </c>
      <c r="K159" s="100" t="n">
        <f aca="false">IF(MOD(G159*0.0566*10^(2+1),20)=5, TRUNC(G159*0.0566,2), ROUND(G159*0.0566,2))</f>
        <v>8.61</v>
      </c>
      <c r="L159" s="116" t="n">
        <f aca="false">'VALORES PARA ALTERAR 2025'!C54</f>
        <v>58.61</v>
      </c>
      <c r="M159" s="86" t="n">
        <f aca="false">(J159+K159)*0.05</f>
        <v>7.604</v>
      </c>
      <c r="N159" s="87" t="n">
        <f aca="false">SUM(J159:M159)</f>
        <v>218.294</v>
      </c>
    </row>
    <row r="160" customFormat="false" ht="13.8" hidden="false" customHeight="false" outlineLevel="0" collapsed="false">
      <c r="B160" s="95" t="s">
        <v>336</v>
      </c>
      <c r="C160" s="96" t="s">
        <v>175</v>
      </c>
      <c r="D160" s="101" t="n">
        <f aca="false">F159+0.01</f>
        <v>1400.01</v>
      </c>
      <c r="E160" s="97" t="s">
        <v>173</v>
      </c>
      <c r="F160" s="98" t="n">
        <v>2720</v>
      </c>
      <c r="G160" s="131" t="n">
        <f aca="false">'VALORES PARA ALTERAR 2025'!B55</f>
        <v>248.07</v>
      </c>
      <c r="H160" s="87" t="n">
        <f aca="false">SUM(J160,K160)</f>
        <v>248.07</v>
      </c>
      <c r="I160" s="83" t="n">
        <f aca="false">SUM(J160:L160)</f>
        <v>343.67</v>
      </c>
      <c r="J160" s="100" t="n">
        <f aca="false">IF(MOD(G160*0.9434*10^(2+1),20)=5, TRUNC(G160*0.9434,2), ROUND(G160*0.9434,2))</f>
        <v>234.03</v>
      </c>
      <c r="K160" s="100" t="n">
        <f aca="false">IF(MOD(G160*0.0566*10^(2+1),20)=5, TRUNC(G160*0.0566,2), ROUND(G160*0.0566,2))</f>
        <v>14.04</v>
      </c>
      <c r="L160" s="116" t="n">
        <f aca="false">'VALORES PARA ALTERAR 2025'!C55</f>
        <v>95.6</v>
      </c>
      <c r="M160" s="86" t="n">
        <f aca="false">(J160+K160)*0.05</f>
        <v>12.4035</v>
      </c>
      <c r="N160" s="87" t="n">
        <f aca="false">SUM(J160:M160)</f>
        <v>356.0735</v>
      </c>
    </row>
    <row r="161" customFormat="false" ht="13.8" hidden="false" customHeight="false" outlineLevel="0" collapsed="false">
      <c r="B161" s="95" t="s">
        <v>337</v>
      </c>
      <c r="C161" s="96" t="s">
        <v>175</v>
      </c>
      <c r="D161" s="101" t="n">
        <f aca="false">F160+0.01</f>
        <v>2720.01</v>
      </c>
      <c r="E161" s="97" t="s">
        <v>173</v>
      </c>
      <c r="F161" s="98" t="n">
        <v>5440</v>
      </c>
      <c r="G161" s="131" t="n">
        <f aca="false">'VALORES PARA ALTERAR 2025'!B56</f>
        <v>359.52</v>
      </c>
      <c r="H161" s="87" t="n">
        <f aca="false">SUM(J161,K161)</f>
        <v>359.52</v>
      </c>
      <c r="I161" s="83" t="n">
        <f aca="false">SUM(J161:L161)</f>
        <v>498.04</v>
      </c>
      <c r="J161" s="100" t="n">
        <f aca="false">IF(MOD(G161*0.9434*10^(2+1),20)=5, TRUNC(G161*0.9434,2), ROUND(G161*0.9434,2))</f>
        <v>339.17</v>
      </c>
      <c r="K161" s="100" t="n">
        <f aca="false">IF(MOD(G161*0.0566*10^(2+1),20)=5, TRUNC(G161*0.0566,2), ROUND(G161*0.0566,2))</f>
        <v>20.35</v>
      </c>
      <c r="L161" s="116" t="n">
        <f aca="false">'VALORES PARA ALTERAR 2025'!C56</f>
        <v>138.52</v>
      </c>
      <c r="M161" s="86" t="n">
        <f aca="false">(J161+K161)*0.05</f>
        <v>17.976</v>
      </c>
      <c r="N161" s="87" t="n">
        <f aca="false">SUM(J161:M161)</f>
        <v>516.016</v>
      </c>
    </row>
    <row r="162" customFormat="false" ht="13.8" hidden="false" customHeight="false" outlineLevel="0" collapsed="false">
      <c r="B162" s="95" t="s">
        <v>338</v>
      </c>
      <c r="C162" s="96" t="s">
        <v>175</v>
      </c>
      <c r="D162" s="101" t="n">
        <f aca="false">F161+0.01</f>
        <v>5440.01</v>
      </c>
      <c r="E162" s="97" t="s">
        <v>173</v>
      </c>
      <c r="F162" s="98" t="n">
        <v>7000</v>
      </c>
      <c r="G162" s="131" t="n">
        <f aca="false">'VALORES PARA ALTERAR 2025'!B57</f>
        <v>497.69</v>
      </c>
      <c r="H162" s="87" t="n">
        <f aca="false">SUM(J162,K162)</f>
        <v>497.69</v>
      </c>
      <c r="I162" s="83" t="n">
        <f aca="false">SUM(J162:L162)</f>
        <v>689.47</v>
      </c>
      <c r="J162" s="100" t="n">
        <f aca="false">IF(MOD(G162*0.9434*10^(2+1),20)=5, TRUNC(G162*0.9434,2), ROUND(G162*0.9434,2))</f>
        <v>469.52</v>
      </c>
      <c r="K162" s="100" t="n">
        <f aca="false">IF(MOD(G162*0.0566*10^(2+1),20)=5, TRUNC(G162*0.0566,2), ROUND(G162*0.0566,2))</f>
        <v>28.17</v>
      </c>
      <c r="L162" s="116" t="n">
        <f aca="false">'VALORES PARA ALTERAR 2025'!C57</f>
        <v>191.78</v>
      </c>
      <c r="M162" s="86" t="n">
        <f aca="false">(J162+K162)*0.05</f>
        <v>24.8845</v>
      </c>
      <c r="N162" s="87" t="n">
        <f aca="false">SUM(J162:M162)</f>
        <v>714.3545</v>
      </c>
    </row>
    <row r="163" customFormat="false" ht="13.8" hidden="false" customHeight="false" outlineLevel="0" collapsed="false">
      <c r="B163" s="95" t="s">
        <v>339</v>
      </c>
      <c r="C163" s="96" t="s">
        <v>175</v>
      </c>
      <c r="D163" s="101" t="n">
        <f aca="false">F162+0.01</f>
        <v>7000.01</v>
      </c>
      <c r="E163" s="97" t="s">
        <v>173</v>
      </c>
      <c r="F163" s="98" t="n">
        <v>14000</v>
      </c>
      <c r="G163" s="131" t="n">
        <f aca="false">'VALORES PARA ALTERAR 2025'!B58</f>
        <v>663.72</v>
      </c>
      <c r="H163" s="87" t="n">
        <f aca="false">SUM(J163,K163)</f>
        <v>663.72</v>
      </c>
      <c r="I163" s="83" t="n">
        <f aca="false">SUM(J163:L163)</f>
        <v>919.44</v>
      </c>
      <c r="J163" s="100" t="n">
        <f aca="false">IF(MOD(G163*0.9434*10^(2+1),20)=5, TRUNC(G163*0.9434,2), ROUND(G163*0.9434,2))</f>
        <v>626.15</v>
      </c>
      <c r="K163" s="100" t="n">
        <f aca="false">IF(MOD(G163*0.0566*10^(2+1),20)=5, TRUNC(G163*0.0566,2), ROUND(G163*0.0566,2))</f>
        <v>37.57</v>
      </c>
      <c r="L163" s="116" t="n">
        <f aca="false">'VALORES PARA ALTERAR 2025'!C58</f>
        <v>255.72</v>
      </c>
      <c r="M163" s="86" t="n">
        <f aca="false">(J163+K163)*0.05</f>
        <v>33.186</v>
      </c>
      <c r="N163" s="87" t="n">
        <f aca="false">SUM(J163:M163)</f>
        <v>952.626</v>
      </c>
    </row>
    <row r="164" customFormat="false" ht="13.8" hidden="false" customHeight="false" outlineLevel="0" collapsed="false">
      <c r="B164" s="95" t="s">
        <v>340</v>
      </c>
      <c r="C164" s="96" t="s">
        <v>175</v>
      </c>
      <c r="D164" s="101" t="n">
        <f aca="false">F163+0.01</f>
        <v>14000.01</v>
      </c>
      <c r="E164" s="97" t="s">
        <v>173</v>
      </c>
      <c r="F164" s="98" t="n">
        <v>28000</v>
      </c>
      <c r="G164" s="131" t="n">
        <f aca="false">'VALORES PARA ALTERAR 2025'!B59</f>
        <v>857.45</v>
      </c>
      <c r="H164" s="87" t="n">
        <f aca="false">SUM(J164,K164)</f>
        <v>857.45</v>
      </c>
      <c r="I164" s="83" t="n">
        <f aca="false">SUM(J164:L164)</f>
        <v>1187.88</v>
      </c>
      <c r="J164" s="100" t="n">
        <f aca="false">IF(MOD(G164*0.9434*10^(2+1),20)=5, TRUNC(G164*0.9434,2), ROUND(G164*0.9434,2))</f>
        <v>808.92</v>
      </c>
      <c r="K164" s="100" t="n">
        <f aca="false">IF(MOD(G164*0.0566*10^(2+1),20)=5, TRUNC(G164*0.0566,2), ROUND(G164*0.0566,2))</f>
        <v>48.53</v>
      </c>
      <c r="L164" s="116" t="n">
        <f aca="false">'VALORES PARA ALTERAR 2025'!C59</f>
        <v>330.43</v>
      </c>
      <c r="M164" s="86" t="n">
        <f aca="false">(J164+K164)*0.05</f>
        <v>42.8725</v>
      </c>
      <c r="N164" s="87" t="n">
        <f aca="false">SUM(J164:M164)</f>
        <v>1230.7525</v>
      </c>
    </row>
    <row r="165" customFormat="false" ht="13.8" hidden="false" customHeight="false" outlineLevel="0" collapsed="false">
      <c r="B165" s="95" t="s">
        <v>341</v>
      </c>
      <c r="C165" s="96" t="s">
        <v>175</v>
      </c>
      <c r="D165" s="101" t="n">
        <f aca="false">F164+0.01</f>
        <v>28000.01</v>
      </c>
      <c r="E165" s="97" t="s">
        <v>173</v>
      </c>
      <c r="F165" s="98" t="n">
        <v>42000</v>
      </c>
      <c r="G165" s="131" t="n">
        <f aca="false">'VALORES PARA ALTERAR 2025'!B60</f>
        <v>1078.54</v>
      </c>
      <c r="H165" s="87" t="n">
        <f aca="false">SUM(J165,K165)</f>
        <v>1078.54</v>
      </c>
      <c r="I165" s="83" t="n">
        <f aca="false">SUM(J165:L165)</f>
        <v>1494.14</v>
      </c>
      <c r="J165" s="100" t="n">
        <f aca="false">IF(MOD(G165*0.9434*10^(2+1),20)=5, TRUNC(G165*0.9434,2), ROUND(G165*0.9434,2))</f>
        <v>1017.49</v>
      </c>
      <c r="K165" s="100" t="n">
        <f aca="false">IF(MOD(G165*0.0566*10^(2+1),20)=5, TRUNC(G165*0.0566,2), ROUND(G165*0.0566,2))</f>
        <v>61.05</v>
      </c>
      <c r="L165" s="116" t="n">
        <f aca="false">'VALORES PARA ALTERAR 2025'!C60</f>
        <v>415.6</v>
      </c>
      <c r="M165" s="86" t="n">
        <f aca="false">(J165+K165)*0.05</f>
        <v>53.927</v>
      </c>
      <c r="N165" s="87" t="n">
        <f aca="false">SUM(J165:M165)</f>
        <v>1548.067</v>
      </c>
    </row>
    <row r="166" customFormat="false" ht="13.8" hidden="false" customHeight="false" outlineLevel="0" collapsed="false">
      <c r="B166" s="95" t="s">
        <v>342</v>
      </c>
      <c r="C166" s="96" t="s">
        <v>175</v>
      </c>
      <c r="D166" s="101" t="n">
        <f aca="false">F165+0.01</f>
        <v>42000.01</v>
      </c>
      <c r="E166" s="97" t="s">
        <v>173</v>
      </c>
      <c r="F166" s="98" t="n">
        <v>56000</v>
      </c>
      <c r="G166" s="131" t="n">
        <f aca="false">'VALORES PARA ALTERAR 2025'!B61</f>
        <v>1327.66</v>
      </c>
      <c r="H166" s="87" t="n">
        <f aca="false">SUM(J166,K166)</f>
        <v>1327.66</v>
      </c>
      <c r="I166" s="83" t="n">
        <f aca="false">SUM(J166:L166)</f>
        <v>1839.22</v>
      </c>
      <c r="J166" s="100" t="n">
        <f aca="false">IF(MOD(G166*0.9434*10^(2+1),20)=5, TRUNC(G166*0.9434,2), ROUND(G166*0.9434,2))</f>
        <v>1252.51</v>
      </c>
      <c r="K166" s="100" t="n">
        <f aca="false">IF(MOD(G166*0.0566*10^(2+1),20)=5, TRUNC(G166*0.0566,2), ROUND(G166*0.0566,2))</f>
        <v>75.15</v>
      </c>
      <c r="L166" s="116" t="n">
        <f aca="false">'VALORES PARA ALTERAR 2025'!C61</f>
        <v>511.56</v>
      </c>
      <c r="M166" s="86" t="n">
        <f aca="false">(J166+K166)*0.05</f>
        <v>66.383</v>
      </c>
      <c r="N166" s="87" t="n">
        <f aca="false">SUM(J166:M166)</f>
        <v>1905.603</v>
      </c>
    </row>
    <row r="167" customFormat="false" ht="13.8" hidden="false" customHeight="false" outlineLevel="0" collapsed="false">
      <c r="B167" s="95" t="s">
        <v>343</v>
      </c>
      <c r="C167" s="96" t="s">
        <v>175</v>
      </c>
      <c r="D167" s="101" t="n">
        <f aca="false">F166+0.01</f>
        <v>56000.01</v>
      </c>
      <c r="E167" s="97" t="s">
        <v>173</v>
      </c>
      <c r="F167" s="98" t="n">
        <v>70000</v>
      </c>
      <c r="G167" s="131" t="n">
        <f aca="false">'VALORES PARA ALTERAR 2025'!B62</f>
        <v>1604.31</v>
      </c>
      <c r="H167" s="87" t="n">
        <f aca="false">SUM(J167,K167)</f>
        <v>1604.31</v>
      </c>
      <c r="I167" s="83" t="n">
        <f aca="false">SUM(J167:L167)</f>
        <v>2222.49</v>
      </c>
      <c r="J167" s="100" t="n">
        <f aca="false">IF(MOD(G167*0.9434*10^(2+1),20)=5, TRUNC(G167*0.9434,2), ROUND(G167*0.9434,2))</f>
        <v>1513.51</v>
      </c>
      <c r="K167" s="100" t="n">
        <f aca="false">IF(MOD(G167*0.0566*10^(2+1),20)=5, TRUNC(G167*0.0566,2), ROUND(G167*0.0566,2))</f>
        <v>90.8</v>
      </c>
      <c r="L167" s="116" t="n">
        <f aca="false">'VALORES PARA ALTERAR 2025'!C62</f>
        <v>618.18</v>
      </c>
      <c r="M167" s="86" t="n">
        <f aca="false">(J167+K167)*0.05</f>
        <v>80.2155</v>
      </c>
      <c r="N167" s="87" t="n">
        <f aca="false">SUM(J167:M167)</f>
        <v>2302.7055</v>
      </c>
    </row>
    <row r="168" customFormat="false" ht="13.8" hidden="false" customHeight="false" outlineLevel="0" collapsed="false">
      <c r="B168" s="95" t="s">
        <v>344</v>
      </c>
      <c r="C168" s="96" t="s">
        <v>175</v>
      </c>
      <c r="D168" s="101" t="n">
        <f aca="false">F167+0.01</f>
        <v>70000.01</v>
      </c>
      <c r="E168" s="97" t="s">
        <v>173</v>
      </c>
      <c r="F168" s="98" t="n">
        <v>105000</v>
      </c>
      <c r="G168" s="131" t="n">
        <f aca="false">'VALORES PARA ALTERAR 2025'!B63</f>
        <v>2019.14</v>
      </c>
      <c r="H168" s="87" t="n">
        <f aca="false">SUM(J168,K168)</f>
        <v>2019.14</v>
      </c>
      <c r="I168" s="83" t="n">
        <f aca="false">SUM(J168:L168)</f>
        <v>2797.14</v>
      </c>
      <c r="J168" s="100" t="n">
        <f aca="false">IF(MOD(G168*0.9434*10^(2+1),20)=5, TRUNC(G168*0.9434,2), ROUND(G168*0.9434,2))</f>
        <v>1904.86</v>
      </c>
      <c r="K168" s="100" t="n">
        <f aca="false">IF(MOD(G168*0.0566*10^(2+1),20)=5, TRUNC(G168*0.0566,2), ROUND(G168*0.0566,2))</f>
        <v>114.28</v>
      </c>
      <c r="L168" s="116" t="n">
        <f aca="false">'VALORES PARA ALTERAR 2025'!C63</f>
        <v>778</v>
      </c>
      <c r="M168" s="86" t="n">
        <f aca="false">(J168+K168)*0.05</f>
        <v>100.957</v>
      </c>
      <c r="N168" s="87" t="n">
        <f aca="false">SUM(J168:M168)</f>
        <v>2898.097</v>
      </c>
    </row>
    <row r="169" customFormat="false" ht="13.8" hidden="false" customHeight="false" outlineLevel="0" collapsed="false">
      <c r="B169" s="95" t="s">
        <v>345</v>
      </c>
      <c r="C169" s="96" t="s">
        <v>175</v>
      </c>
      <c r="D169" s="101" t="n">
        <f aca="false">F168+0.01</f>
        <v>105000.01</v>
      </c>
      <c r="E169" s="97" t="s">
        <v>173</v>
      </c>
      <c r="F169" s="98" t="n">
        <v>140000</v>
      </c>
      <c r="G169" s="131" t="n">
        <f aca="false">'VALORES PARA ALTERAR 2025'!B64</f>
        <v>2427.26</v>
      </c>
      <c r="H169" s="87" t="n">
        <f aca="false">SUM(J169,K169)</f>
        <v>2427.26</v>
      </c>
      <c r="I169" s="83" t="n">
        <f aca="false">SUM(J169:L169)</f>
        <v>3555.11</v>
      </c>
      <c r="J169" s="100" t="n">
        <f aca="false">IF(MOD(G169*0.9434*10^(2+1),20)=5, TRUNC(G169*0.9434,2), ROUND(G169*0.9434,2))</f>
        <v>2289.88</v>
      </c>
      <c r="K169" s="100" t="n">
        <f aca="false">IF(MOD(G169*0.0566*10^(2+1),20)=5, TRUNC(G169*0.0566,2), ROUND(G169*0.0566,2))</f>
        <v>137.38</v>
      </c>
      <c r="L169" s="116" t="n">
        <f aca="false">'VALORES PARA ALTERAR 2025'!C64</f>
        <v>1127.85</v>
      </c>
      <c r="M169" s="86" t="n">
        <f aca="false">(J169+K169)*0.05</f>
        <v>121.363</v>
      </c>
      <c r="N169" s="87" t="n">
        <f aca="false">SUM(J169:M169)</f>
        <v>3676.473</v>
      </c>
    </row>
    <row r="170" customFormat="false" ht="13.8" hidden="false" customHeight="false" outlineLevel="0" collapsed="false">
      <c r="B170" s="95" t="s">
        <v>346</v>
      </c>
      <c r="C170" s="96" t="s">
        <v>175</v>
      </c>
      <c r="D170" s="101" t="n">
        <f aca="false">F169+0.01</f>
        <v>140000.01</v>
      </c>
      <c r="E170" s="97" t="s">
        <v>173</v>
      </c>
      <c r="F170" s="98" t="n">
        <v>175000</v>
      </c>
      <c r="G170" s="131" t="n">
        <f aca="false">'VALORES PARA ALTERAR 2025'!B65</f>
        <v>2595.59</v>
      </c>
      <c r="H170" s="87" t="n">
        <f aca="false">SUM(J170,K170)</f>
        <v>2595.59</v>
      </c>
      <c r="I170" s="83" t="n">
        <f aca="false">SUM(J170:L170)</f>
        <v>3801.75</v>
      </c>
      <c r="J170" s="100" t="n">
        <f aca="false">IF(MOD(G170*0.9434*10^(2+1),20)=5, TRUNC(G170*0.9434,2), ROUND(G170*0.9434,2))</f>
        <v>2448.68</v>
      </c>
      <c r="K170" s="100" t="n">
        <f aca="false">IF(MOD(G170*0.0566*10^(2+1),20)=5, TRUNC(G170*0.0566,2), ROUND(G170*0.0566,2))</f>
        <v>146.91</v>
      </c>
      <c r="L170" s="116" t="n">
        <f aca="false">'VALORES PARA ALTERAR 2025'!C65</f>
        <v>1206.16</v>
      </c>
      <c r="M170" s="86" t="n">
        <f aca="false">(J170+K170)*0.05</f>
        <v>129.7795</v>
      </c>
      <c r="N170" s="87" t="n">
        <f aca="false">SUM(J170:M170)</f>
        <v>3931.5295</v>
      </c>
    </row>
    <row r="171" customFormat="false" ht="13.8" hidden="false" customHeight="false" outlineLevel="0" collapsed="false">
      <c r="B171" s="95" t="s">
        <v>347</v>
      </c>
      <c r="C171" s="96" t="s">
        <v>175</v>
      </c>
      <c r="D171" s="101" t="n">
        <f aca="false">F170+0.01</f>
        <v>175000.01</v>
      </c>
      <c r="E171" s="97" t="s">
        <v>173</v>
      </c>
      <c r="F171" s="98" t="n">
        <v>210000</v>
      </c>
      <c r="G171" s="131" t="n">
        <f aca="false">'VALORES PARA ALTERAR 2025'!B66</f>
        <v>2764.27</v>
      </c>
      <c r="H171" s="87" t="n">
        <f aca="false">SUM(J171,K171)</f>
        <v>2764.27</v>
      </c>
      <c r="I171" s="83" t="n">
        <f aca="false">SUM(J171:L171)</f>
        <v>4048.81</v>
      </c>
      <c r="J171" s="100" t="n">
        <f aca="false">IF(MOD(G171*0.9434*10^(2+1),20)=5, TRUNC(G171*0.9434,2), ROUND(G171*0.9434,2))</f>
        <v>2607.81</v>
      </c>
      <c r="K171" s="100" t="n">
        <f aca="false">IF(MOD(G171*0.0566*10^(2+1),20)=5, TRUNC(G171*0.0566,2), ROUND(G171*0.0566,2))</f>
        <v>156.46</v>
      </c>
      <c r="L171" s="116" t="n">
        <f aca="false">'VALORES PARA ALTERAR 2025'!C66</f>
        <v>1284.54</v>
      </c>
      <c r="M171" s="86" t="n">
        <f aca="false">(J171+K171)*0.05</f>
        <v>138.2135</v>
      </c>
      <c r="N171" s="87" t="n">
        <f aca="false">SUM(J171:M171)</f>
        <v>4187.0235</v>
      </c>
    </row>
    <row r="172" customFormat="false" ht="13.8" hidden="false" customHeight="false" outlineLevel="0" collapsed="false">
      <c r="B172" s="95" t="s">
        <v>348</v>
      </c>
      <c r="C172" s="96" t="s">
        <v>175</v>
      </c>
      <c r="D172" s="101" t="n">
        <f aca="false">F171+0.01</f>
        <v>210000.01</v>
      </c>
      <c r="E172" s="97" t="s">
        <v>173</v>
      </c>
      <c r="F172" s="98" t="n">
        <v>280000</v>
      </c>
      <c r="G172" s="131" t="n">
        <f aca="false">'VALORES PARA ALTERAR 2025'!B67</f>
        <v>2933.42</v>
      </c>
      <c r="H172" s="87" t="n">
        <f aca="false">SUM(J172,K172)</f>
        <v>2933.42</v>
      </c>
      <c r="I172" s="83" t="n">
        <f aca="false">SUM(J172:L172)</f>
        <v>4558.7</v>
      </c>
      <c r="J172" s="100" t="n">
        <f aca="false">IF(MOD(G172*0.9434*10^(2+1),20)=5, TRUNC(G172*0.9434,2), ROUND(G172*0.9434,2))</f>
        <v>2767.39</v>
      </c>
      <c r="K172" s="100" t="n">
        <f aca="false">IF(MOD(G172*0.0566*10^(2+1),20)=5, TRUNC(G172*0.0566,2), ROUND(G172*0.0566,2))</f>
        <v>166.03</v>
      </c>
      <c r="L172" s="116" t="n">
        <f aca="false">'VALORES PARA ALTERAR 2025'!C67</f>
        <v>1625.28</v>
      </c>
      <c r="M172" s="86" t="n">
        <f aca="false">(J172+K172)*0.05</f>
        <v>146.671</v>
      </c>
      <c r="N172" s="87" t="n">
        <f aca="false">SUM(J172:M172)</f>
        <v>4705.371</v>
      </c>
    </row>
    <row r="173" customFormat="false" ht="13.8" hidden="false" customHeight="false" outlineLevel="0" collapsed="false">
      <c r="B173" s="95" t="s">
        <v>349</v>
      </c>
      <c r="C173" s="96" t="s">
        <v>175</v>
      </c>
      <c r="D173" s="101" t="n">
        <f aca="false">F172+0.01</f>
        <v>280000.01</v>
      </c>
      <c r="E173" s="97" t="s">
        <v>173</v>
      </c>
      <c r="F173" s="98" t="n">
        <v>350000</v>
      </c>
      <c r="G173" s="131" t="n">
        <f aca="false">'VALORES PARA ALTERAR 2025'!B68</f>
        <v>3014.15</v>
      </c>
      <c r="H173" s="87" t="n">
        <f aca="false">SUM(J173,K173)</f>
        <v>3014.15</v>
      </c>
      <c r="I173" s="83" t="n">
        <f aca="false">SUM(J173:L173)</f>
        <v>4684.29</v>
      </c>
      <c r="J173" s="100" t="n">
        <f aca="false">IF(MOD(G173*0.9434*10^(2+1),20)=5, TRUNC(G173*0.9434,2), ROUND(G173*0.9434,2))</f>
        <v>2843.55</v>
      </c>
      <c r="K173" s="100" t="n">
        <f aca="false">IF(MOD(G173*0.0566*10^(2+1),20)=5, TRUNC(G173*0.0566,2), ROUND(G173*0.0566,2))</f>
        <v>170.6</v>
      </c>
      <c r="L173" s="116" t="n">
        <f aca="false">'VALORES PARA ALTERAR 2025'!C68</f>
        <v>1670.14</v>
      </c>
      <c r="M173" s="86" t="n">
        <f aca="false">(J173+K173)*0.05</f>
        <v>150.7075</v>
      </c>
      <c r="N173" s="87" t="n">
        <f aca="false">SUM(J173:M173)</f>
        <v>4834.9975</v>
      </c>
    </row>
    <row r="174" customFormat="false" ht="13.8" hidden="false" customHeight="false" outlineLevel="0" collapsed="false">
      <c r="B174" s="95" t="s">
        <v>350</v>
      </c>
      <c r="C174" s="96" t="s">
        <v>175</v>
      </c>
      <c r="D174" s="101" t="n">
        <f aca="false">F173+0.01</f>
        <v>350000.01</v>
      </c>
      <c r="E174" s="97" t="s">
        <v>173</v>
      </c>
      <c r="F174" s="98" t="n">
        <v>420000</v>
      </c>
      <c r="G174" s="131" t="n">
        <f aca="false">'VALORES PARA ALTERAR 2025'!B69</f>
        <v>3095.32</v>
      </c>
      <c r="H174" s="87" t="n">
        <f aca="false">SUM(J174,K174)</f>
        <v>3095.32</v>
      </c>
      <c r="I174" s="83" t="n">
        <f aca="false">SUM(J174:L174)</f>
        <v>4810.44</v>
      </c>
      <c r="J174" s="100" t="n">
        <f aca="false">IF(MOD(G174*0.9434*10^(2+1),20)=5, TRUNC(G174*0.9434,2), ROUND(G174*0.9434,2))</f>
        <v>2920.12</v>
      </c>
      <c r="K174" s="100" t="n">
        <f aca="false">IF(MOD(G174*0.0566*10^(2+1),20)=5, TRUNC(G174*0.0566,2), ROUND(G174*0.0566,2))</f>
        <v>175.2</v>
      </c>
      <c r="L174" s="116" t="n">
        <f aca="false">'VALORES PARA ALTERAR 2025'!C69</f>
        <v>1715.12</v>
      </c>
      <c r="M174" s="86" t="n">
        <f aca="false">(J174+K174)*0.05</f>
        <v>154.766</v>
      </c>
      <c r="N174" s="87" t="n">
        <f aca="false">SUM(J174:M174)</f>
        <v>4965.206</v>
      </c>
    </row>
    <row r="175" customFormat="false" ht="13.8" hidden="false" customHeight="false" outlineLevel="0" collapsed="false">
      <c r="B175" s="95" t="s">
        <v>351</v>
      </c>
      <c r="C175" s="96" t="s">
        <v>175</v>
      </c>
      <c r="D175" s="101" t="n">
        <f aca="false">F174+0.01</f>
        <v>420000.01</v>
      </c>
      <c r="E175" s="97" t="s">
        <v>173</v>
      </c>
      <c r="F175" s="98" t="n">
        <v>560000</v>
      </c>
      <c r="G175" s="131" t="n">
        <f aca="false">'VALORES PARA ALTERAR 2025'!B70</f>
        <v>3177</v>
      </c>
      <c r="H175" s="87" t="n">
        <f aca="false">SUM(J175,K175)</f>
        <v>3177</v>
      </c>
      <c r="I175" s="83" t="n">
        <f aca="false">SUM(J175:L175)</f>
        <v>5276.19</v>
      </c>
      <c r="J175" s="100" t="n">
        <f aca="false">IF(MOD(G175*0.9434*10^(2+1),20)=5, TRUNC(G175*0.9434,2), ROUND(G175*0.9434,2))</f>
        <v>2997.18</v>
      </c>
      <c r="K175" s="100" t="n">
        <f aca="false">IF(MOD(G175*0.0566*10^(2+1),20)=5, TRUNC(G175*0.0566,2), ROUND(G175*0.0566,2))</f>
        <v>179.82</v>
      </c>
      <c r="L175" s="116" t="n">
        <f aca="false">'VALORES PARA ALTERAR 2025'!C70</f>
        <v>2099.19</v>
      </c>
      <c r="M175" s="86" t="n">
        <f aca="false">(J175+K175)*0.05</f>
        <v>158.85</v>
      </c>
      <c r="N175" s="87" t="n">
        <f aca="false">SUM(J175:M175)</f>
        <v>5435.04</v>
      </c>
    </row>
    <row r="176" customFormat="false" ht="13.8" hidden="false" customHeight="false" outlineLevel="0" collapsed="false">
      <c r="B176" s="95" t="s">
        <v>352</v>
      </c>
      <c r="C176" s="96" t="s">
        <v>175</v>
      </c>
      <c r="D176" s="101" t="n">
        <f aca="false">F175+0.01</f>
        <v>560000.01</v>
      </c>
      <c r="E176" s="97" t="s">
        <v>173</v>
      </c>
      <c r="F176" s="98" t="n">
        <v>700000</v>
      </c>
      <c r="G176" s="131" t="n">
        <f aca="false">'VALORES PARA ALTERAR 2025'!B71</f>
        <v>3351.5</v>
      </c>
      <c r="H176" s="87" t="n">
        <f aca="false">SUM(J176,K176)</f>
        <v>3351.5</v>
      </c>
      <c r="I176" s="83" t="n">
        <f aca="false">SUM(J176:L176)</f>
        <v>5566.18</v>
      </c>
      <c r="J176" s="100" t="n">
        <f aca="false">IF(MOD(G176*0.9434*10^(2+1),20)=5, TRUNC(G176*0.9434,2), ROUND(G176*0.9434,2))</f>
        <v>3161.81</v>
      </c>
      <c r="K176" s="100" t="n">
        <f aca="false">IF(MOD(G176*0.0566*10^(2+1),20)=5, TRUNC(G176*0.0566,2), ROUND(G176*0.0566,2))</f>
        <v>189.69</v>
      </c>
      <c r="L176" s="116" t="n">
        <f aca="false">'VALORES PARA ALTERAR 2025'!C71</f>
        <v>2214.68</v>
      </c>
      <c r="M176" s="86" t="n">
        <f aca="false">(J176+K176)*0.05</f>
        <v>167.575</v>
      </c>
      <c r="N176" s="87" t="n">
        <f aca="false">SUM(J176:M176)</f>
        <v>5733.755</v>
      </c>
    </row>
    <row r="177" customFormat="false" ht="13.8" hidden="false" customHeight="false" outlineLevel="0" collapsed="false">
      <c r="B177" s="95" t="s">
        <v>353</v>
      </c>
      <c r="C177" s="96" t="s">
        <v>175</v>
      </c>
      <c r="D177" s="101" t="n">
        <f aca="false">F176+0.01</f>
        <v>700000.01</v>
      </c>
      <c r="E177" s="97" t="s">
        <v>173</v>
      </c>
      <c r="F177" s="98" t="n">
        <v>840000</v>
      </c>
      <c r="G177" s="131" t="n">
        <f aca="false">'VALORES PARA ALTERAR 2025'!B72</f>
        <v>3526.46</v>
      </c>
      <c r="H177" s="87" t="n">
        <f aca="false">SUM(J177,K177)</f>
        <v>3526.46</v>
      </c>
      <c r="I177" s="83" t="n">
        <f aca="false">SUM(J177:L177)</f>
        <v>5856.75</v>
      </c>
      <c r="J177" s="100" t="n">
        <f aca="false">IF(MOD(G177*0.9434*10^(2+1),20)=5, TRUNC(G177*0.9434,2), ROUND(G177*0.9434,2))</f>
        <v>3326.86</v>
      </c>
      <c r="K177" s="100" t="n">
        <f aca="false">IF(MOD(G177*0.0566*10^(2+1),20)=5, TRUNC(G177*0.0566,2), ROUND(G177*0.0566,2))</f>
        <v>199.6</v>
      </c>
      <c r="L177" s="116" t="n">
        <f aca="false">'VALORES PARA ALTERAR 2025'!C72</f>
        <v>2330.29</v>
      </c>
      <c r="M177" s="86" t="n">
        <f aca="false">(J177+K177)*0.05</f>
        <v>176.323</v>
      </c>
      <c r="N177" s="87" t="n">
        <f aca="false">SUM(J177:M177)</f>
        <v>6033.073</v>
      </c>
    </row>
    <row r="178" customFormat="false" ht="13.8" hidden="false" customHeight="false" outlineLevel="0" collapsed="false">
      <c r="B178" s="95" t="s">
        <v>354</v>
      </c>
      <c r="C178" s="96" t="s">
        <v>175</v>
      </c>
      <c r="D178" s="101" t="n">
        <f aca="false">F177+0.01</f>
        <v>840000.01</v>
      </c>
      <c r="E178" s="97" t="s">
        <v>173</v>
      </c>
      <c r="F178" s="98" t="n">
        <v>1120000</v>
      </c>
      <c r="G178" s="131" t="n">
        <f aca="false">'VALORES PARA ALTERAR 2025'!B73</f>
        <v>3702.03</v>
      </c>
      <c r="H178" s="87" t="n">
        <f aca="false">SUM(J178,K178)</f>
        <v>3702.03</v>
      </c>
      <c r="I178" s="83" t="n">
        <f aca="false">SUM(J178:L178)</f>
        <v>6559.51</v>
      </c>
      <c r="J178" s="100" t="n">
        <f aca="false">IF(MOD(G178*0.9434*10^(2+1),20)=5, TRUNC(G178*0.9434,2), ROUND(G178*0.9434,2))</f>
        <v>3492.5</v>
      </c>
      <c r="K178" s="100" t="n">
        <f aca="false">IF(MOD(G178*0.0566*10^(2+1),20)=5, TRUNC(G178*0.0566,2), ROUND(G178*0.0566,2))</f>
        <v>209.53</v>
      </c>
      <c r="L178" s="116" t="n">
        <f aca="false">'VALORES PARA ALTERAR 2025'!C73</f>
        <v>2857.48</v>
      </c>
      <c r="M178" s="86" t="n">
        <f aca="false">(J178+K178)*0.05</f>
        <v>185.1015</v>
      </c>
      <c r="N178" s="87" t="n">
        <f aca="false">SUM(J178:M178)</f>
        <v>6744.6115</v>
      </c>
    </row>
    <row r="179" customFormat="false" ht="13.8" hidden="false" customHeight="false" outlineLevel="0" collapsed="false">
      <c r="B179" s="95" t="s">
        <v>355</v>
      </c>
      <c r="C179" s="96" t="s">
        <v>175</v>
      </c>
      <c r="D179" s="101" t="n">
        <f aca="false">F178+0.01</f>
        <v>1120000.01</v>
      </c>
      <c r="E179" s="97" t="s">
        <v>173</v>
      </c>
      <c r="F179" s="98" t="n">
        <v>1400000</v>
      </c>
      <c r="G179" s="131" t="n">
        <f aca="false">'VALORES PARA ALTERAR 2025'!B74</f>
        <v>4009.88</v>
      </c>
      <c r="H179" s="87" t="n">
        <f aca="false">SUM(J179,K179)</f>
        <v>4009.88</v>
      </c>
      <c r="I179" s="83" t="n">
        <f aca="false">SUM(J179:L179)</f>
        <v>7105.09</v>
      </c>
      <c r="J179" s="100" t="n">
        <f aca="false">IF(MOD(G179*0.9434*10^(2+1),20)=5, TRUNC(G179*0.9434,2), ROUND(G179*0.9434,2))</f>
        <v>3782.92</v>
      </c>
      <c r="K179" s="100" t="n">
        <f aca="false">IF(MOD(G179*0.0566*10^(2+1),20)=5, TRUNC(G179*0.0566,2), ROUND(G179*0.0566,2))</f>
        <v>226.96</v>
      </c>
      <c r="L179" s="116" t="n">
        <f aca="false">'VALORES PARA ALTERAR 2025'!C74</f>
        <v>3095.21</v>
      </c>
      <c r="M179" s="86" t="n">
        <f aca="false">(J179+K179)*0.05</f>
        <v>200.494</v>
      </c>
      <c r="N179" s="87" t="n">
        <f aca="false">SUM(J179:M179)</f>
        <v>7305.584</v>
      </c>
    </row>
    <row r="180" customFormat="false" ht="13.8" hidden="false" customHeight="false" outlineLevel="0" collapsed="false">
      <c r="B180" s="95" t="s">
        <v>356</v>
      </c>
      <c r="C180" s="96" t="s">
        <v>175</v>
      </c>
      <c r="D180" s="101" t="n">
        <f aca="false">F179+0.01</f>
        <v>1400000.01</v>
      </c>
      <c r="E180" s="97" t="s">
        <v>173</v>
      </c>
      <c r="F180" s="98" t="n">
        <v>1680000</v>
      </c>
      <c r="G180" s="131" t="n">
        <f aca="false">'VALORES PARA ALTERAR 2025'!B75</f>
        <v>4318.31</v>
      </c>
      <c r="H180" s="87" t="n">
        <f aca="false">SUM(J180,K180)</f>
        <v>4318.31</v>
      </c>
      <c r="I180" s="83" t="n">
        <f aca="false">SUM(J180:L180)</f>
        <v>7651.6</v>
      </c>
      <c r="J180" s="100" t="n">
        <f aca="false">IF(MOD(G180*0.9434*10^(2+1),20)=5, TRUNC(G180*0.9434,2), ROUND(G180*0.9434,2))</f>
        <v>4073.89</v>
      </c>
      <c r="K180" s="100" t="n">
        <f aca="false">IF(MOD(G180*0.0566*10^(2+1),20)=5, TRUNC(G180*0.0566,2), ROUND(G180*0.0566,2))</f>
        <v>244.42</v>
      </c>
      <c r="L180" s="116" t="n">
        <f aca="false">'VALORES PARA ALTERAR 2025'!C75</f>
        <v>3333.29</v>
      </c>
      <c r="M180" s="86" t="n">
        <f aca="false">(J180+K180)*0.05</f>
        <v>215.9155</v>
      </c>
      <c r="N180" s="87" t="n">
        <f aca="false">SUM(J180:M180)</f>
        <v>7867.5155</v>
      </c>
    </row>
    <row r="181" customFormat="false" ht="13.8" hidden="false" customHeight="false" outlineLevel="0" collapsed="false">
      <c r="B181" s="95" t="s">
        <v>357</v>
      </c>
      <c r="C181" s="96" t="s">
        <v>175</v>
      </c>
      <c r="D181" s="101" t="n">
        <f aca="false">F180+0.01</f>
        <v>1680000.01</v>
      </c>
      <c r="E181" s="97" t="s">
        <v>173</v>
      </c>
      <c r="F181" s="98" t="n">
        <v>3200000</v>
      </c>
      <c r="G181" s="131" t="n">
        <f aca="false">'VALORES PARA ALTERAR 2025'!B76</f>
        <v>4627.43</v>
      </c>
      <c r="H181" s="87" t="n">
        <f aca="false">SUM(J181,K181)</f>
        <v>4627.43</v>
      </c>
      <c r="I181" s="83" t="n">
        <f aca="false">SUM(J181:L181)</f>
        <v>8199.21</v>
      </c>
      <c r="J181" s="100" t="n">
        <f aca="false">IF(MOD(G181*0.9434*10^(2+1),20)=5, TRUNC(G181*0.9434,2), ROUND(G181*0.9434,2))</f>
        <v>4365.52</v>
      </c>
      <c r="K181" s="100" t="n">
        <f aca="false">IF(MOD(G181*0.0566*10^(2+1),20)=5, TRUNC(G181*0.0566,2), ROUND(G181*0.0566,2))</f>
        <v>261.91</v>
      </c>
      <c r="L181" s="116" t="n">
        <f aca="false">'VALORES PARA ALTERAR 2025'!C76</f>
        <v>3571.78</v>
      </c>
      <c r="M181" s="86" t="n">
        <f aca="false">(J181+K181)*0.05</f>
        <v>231.3715</v>
      </c>
      <c r="N181" s="87" t="n">
        <f aca="false">SUM(J181:M181)</f>
        <v>8430.5815</v>
      </c>
    </row>
    <row r="182" customFormat="false" ht="13.8" hidden="false" customHeight="false" outlineLevel="0" collapsed="false">
      <c r="B182" s="102" t="s">
        <v>358</v>
      </c>
      <c r="C182" s="103"/>
      <c r="D182" s="104"/>
      <c r="E182" s="104" t="s">
        <v>198</v>
      </c>
      <c r="F182" s="105" t="n">
        <v>3200000</v>
      </c>
      <c r="G182" s="131" t="n">
        <f aca="false">'VALORES PARA ALTERAR 2025'!B77</f>
        <v>5784.48</v>
      </c>
      <c r="H182" s="108" t="n">
        <f aca="false">SUM(J182,K182)</f>
        <v>5784.48</v>
      </c>
      <c r="I182" s="83" t="n">
        <f aca="false">SUM(J182:L182)</f>
        <v>10249.34</v>
      </c>
      <c r="J182" s="107" t="n">
        <f aca="false">IF(MOD(G182*0.9434*10^(2+1),20)=5, TRUNC(G182*0.9434,2), ROUND(G182*0.9434,2))</f>
        <v>5457.08</v>
      </c>
      <c r="K182" s="107" t="n">
        <f aca="false">IF(MOD(G182*0.0566*10^(2+1),20)=5, TRUNC(G182*0.0566,2), ROUND(G182*0.0566,2))</f>
        <v>327.4</v>
      </c>
      <c r="L182" s="116" t="n">
        <f aca="false">'VALORES PARA ALTERAR 2025'!C77</f>
        <v>4464.86</v>
      </c>
      <c r="M182" s="86" t="n">
        <f aca="false">(J182+K182)*0.05</f>
        <v>289.224</v>
      </c>
      <c r="N182" s="108" t="n">
        <f aca="false">SUM(J182:M182)</f>
        <v>10538.564</v>
      </c>
    </row>
    <row r="183" customFormat="false" ht="13.8" hidden="false" customHeight="true" outlineLevel="0" collapsed="false">
      <c r="B183" s="76" t="s">
        <v>166</v>
      </c>
      <c r="C183" s="109" t="s">
        <v>359</v>
      </c>
      <c r="D183" s="109"/>
      <c r="E183" s="109"/>
      <c r="F183" s="109"/>
      <c r="G183" s="109"/>
      <c r="H183" s="109"/>
      <c r="I183" s="109"/>
      <c r="J183" s="109"/>
      <c r="K183" s="109"/>
      <c r="L183" s="109"/>
      <c r="M183" s="109"/>
      <c r="N183" s="109"/>
      <c r="P183" s="130"/>
    </row>
    <row r="184" customFormat="false" ht="13.8" hidden="false" customHeight="true" outlineLevel="0" collapsed="false">
      <c r="B184" s="89" t="s">
        <v>166</v>
      </c>
      <c r="C184" s="90" t="s">
        <v>171</v>
      </c>
      <c r="D184" s="90"/>
      <c r="E184" s="91" t="s">
        <v>171</v>
      </c>
      <c r="F184" s="91"/>
      <c r="G184" s="92"/>
      <c r="H184" s="92"/>
      <c r="I184" s="83"/>
      <c r="J184" s="92"/>
      <c r="K184" s="93"/>
      <c r="L184" s="94"/>
      <c r="M184" s="92"/>
      <c r="N184" s="94"/>
    </row>
    <row r="185" customFormat="false" ht="13.8" hidden="false" customHeight="false" outlineLevel="0" collapsed="false">
      <c r="B185" s="95" t="s">
        <v>360</v>
      </c>
      <c r="C185" s="96"/>
      <c r="D185" s="97"/>
      <c r="E185" s="97" t="s">
        <v>173</v>
      </c>
      <c r="F185" s="98" t="n">
        <v>1400</v>
      </c>
      <c r="G185" s="115" t="n">
        <f aca="false">'VALORES PARA ALTERAR 2025'!B79</f>
        <v>18.12</v>
      </c>
      <c r="H185" s="83" t="n">
        <f aca="false">SUM(J185,K185)</f>
        <v>18.12</v>
      </c>
      <c r="I185" s="83" t="n">
        <f aca="false">SUM(J185:L185)</f>
        <v>23.75</v>
      </c>
      <c r="J185" s="83" t="n">
        <f aca="false">IF(MOD(G185*0.9434*10^(2+1),20)=5, TRUNC(G185*0.9434,2), ROUND(G185*0.9434,2))</f>
        <v>17.09</v>
      </c>
      <c r="K185" s="100" t="n">
        <f aca="false">IF(MOD(G185*0.0566*10^(2+1),20)=5, TRUNC(G185*0.0566,2), ROUND(G185*0.0566,2))</f>
        <v>1.03</v>
      </c>
      <c r="L185" s="116" t="n">
        <f aca="false">'VALORES PARA ALTERAR 2025'!C79</f>
        <v>5.63</v>
      </c>
      <c r="M185" s="86" t="n">
        <f aca="false">(J185+K185)*0.05</f>
        <v>0.906</v>
      </c>
      <c r="N185" s="87" t="n">
        <f aca="false">SUM(J185:M185)</f>
        <v>24.656</v>
      </c>
    </row>
    <row r="186" customFormat="false" ht="13.8" hidden="false" customHeight="false" outlineLevel="0" collapsed="false">
      <c r="B186" s="95" t="s">
        <v>361</v>
      </c>
      <c r="C186" s="96" t="s">
        <v>175</v>
      </c>
      <c r="D186" s="101" t="n">
        <f aca="false">F185+0.01</f>
        <v>1400.01</v>
      </c>
      <c r="E186" s="97" t="s">
        <v>173</v>
      </c>
      <c r="F186" s="98" t="n">
        <v>5000</v>
      </c>
      <c r="G186" s="115" t="n">
        <f aca="false">'VALORES PARA ALTERAR 2025'!B80</f>
        <v>21.72</v>
      </c>
      <c r="H186" s="83" t="n">
        <f aca="false">SUM(J186,K186)</f>
        <v>21.72</v>
      </c>
      <c r="I186" s="83" t="n">
        <f aca="false">SUM(J186:L186)</f>
        <v>28.5</v>
      </c>
      <c r="J186" s="83" t="n">
        <f aca="false">IF(MOD(G186*0.9434*10^(2+1),20)=5, TRUNC(G186*0.9434,2), ROUND(G186*0.9434,2))</f>
        <v>20.49</v>
      </c>
      <c r="K186" s="100" t="n">
        <f aca="false">IF(MOD(G186*0.0566*10^(2+1),20)=5, TRUNC(G186*0.0566,2), ROUND(G186*0.0566,2))</f>
        <v>1.23</v>
      </c>
      <c r="L186" s="116" t="n">
        <f aca="false">'VALORES PARA ALTERAR 2025'!C80</f>
        <v>6.78</v>
      </c>
      <c r="M186" s="86" t="n">
        <f aca="false">(J186+K186)*0.05</f>
        <v>1.086</v>
      </c>
      <c r="N186" s="87" t="n">
        <f aca="false">SUM(J186:M186)</f>
        <v>29.586</v>
      </c>
    </row>
    <row r="187" customFormat="false" ht="13.8" hidden="false" customHeight="false" outlineLevel="0" collapsed="false">
      <c r="B187" s="95" t="s">
        <v>362</v>
      </c>
      <c r="C187" s="96" t="s">
        <v>175</v>
      </c>
      <c r="D187" s="101" t="n">
        <f aca="false">F186+0.01</f>
        <v>5000.01</v>
      </c>
      <c r="E187" s="97" t="s">
        <v>173</v>
      </c>
      <c r="F187" s="98" t="n">
        <v>20000</v>
      </c>
      <c r="G187" s="115" t="n">
        <f aca="false">'VALORES PARA ALTERAR 2025'!B81</f>
        <v>43.48</v>
      </c>
      <c r="H187" s="83" t="n">
        <f aca="false">SUM(J187,K187)</f>
        <v>43.48</v>
      </c>
      <c r="I187" s="83" t="n">
        <f aca="false">SUM(J187:L187)</f>
        <v>57.02</v>
      </c>
      <c r="J187" s="83" t="n">
        <f aca="false">IF(MOD(G187*0.9434*10^(2+1),20)=5, TRUNC(G187*0.9434,2), ROUND(G187*0.9434,2))</f>
        <v>41.02</v>
      </c>
      <c r="K187" s="100" t="n">
        <f aca="false">IF(MOD(G187*0.0566*10^(2+1),20)=5, TRUNC(G187*0.0566,2), ROUND(G187*0.0566,2))</f>
        <v>2.46</v>
      </c>
      <c r="L187" s="116" t="n">
        <f aca="false">'VALORES PARA ALTERAR 2025'!C81</f>
        <v>13.54</v>
      </c>
      <c r="M187" s="86" t="n">
        <f aca="false">(J187+K187)*0.05</f>
        <v>2.174</v>
      </c>
      <c r="N187" s="87" t="n">
        <f aca="false">SUM(J187:M187)</f>
        <v>59.194</v>
      </c>
    </row>
    <row r="188" customFormat="false" ht="13.8" hidden="false" customHeight="false" outlineLevel="0" collapsed="false">
      <c r="B188" s="132" t="s">
        <v>363</v>
      </c>
      <c r="C188" s="103"/>
      <c r="D188" s="117"/>
      <c r="E188" s="104" t="s">
        <v>198</v>
      </c>
      <c r="F188" s="105" t="n">
        <v>20000</v>
      </c>
      <c r="G188" s="115" t="n">
        <f aca="false">'VALORES PARA ALTERAR 2025'!B82</f>
        <v>72.49</v>
      </c>
      <c r="H188" s="106" t="n">
        <f aca="false">SUM(J188,K188)</f>
        <v>72.49</v>
      </c>
      <c r="I188" s="83" t="n">
        <f aca="false">SUM(J188:L188)</f>
        <v>95.04</v>
      </c>
      <c r="J188" s="106" t="n">
        <f aca="false">IF(MOD(G188*0.9434*10^(2+1),20)=5, TRUNC(G188*0.9434,2), ROUND(G188*0.9434,2))</f>
        <v>68.39</v>
      </c>
      <c r="K188" s="107" t="n">
        <f aca="false">IF(MOD(G188*0.0566*10^(2+1),20)=5, TRUNC(G188*0.0566,2), ROUND(G188*0.0566,2))</f>
        <v>4.1</v>
      </c>
      <c r="L188" s="116" t="n">
        <f aca="false">'VALORES PARA ALTERAR 2025'!C82</f>
        <v>22.55</v>
      </c>
      <c r="M188" s="86" t="n">
        <f aca="false">(J188+K188)*0.05</f>
        <v>3.6245</v>
      </c>
      <c r="N188" s="108" t="n">
        <f aca="false">SUM(J188:M188)</f>
        <v>98.6645</v>
      </c>
    </row>
    <row r="189" customFormat="false" ht="13.8" hidden="false" customHeight="true" outlineLevel="0" collapsed="false">
      <c r="B189" s="76" t="s">
        <v>166</v>
      </c>
      <c r="C189" s="109" t="s">
        <v>364</v>
      </c>
      <c r="D189" s="109"/>
      <c r="E189" s="109"/>
      <c r="F189" s="109"/>
      <c r="G189" s="109"/>
      <c r="H189" s="109"/>
      <c r="I189" s="109"/>
      <c r="J189" s="109"/>
      <c r="K189" s="109"/>
      <c r="L189" s="109"/>
      <c r="M189" s="109"/>
      <c r="N189" s="109"/>
      <c r="P189" s="130"/>
    </row>
    <row r="190" customFormat="false" ht="13.8" hidden="false" customHeight="true" outlineLevel="0" collapsed="false">
      <c r="B190" s="89" t="s">
        <v>166</v>
      </c>
      <c r="C190" s="90" t="s">
        <v>171</v>
      </c>
      <c r="D190" s="90"/>
      <c r="E190" s="91" t="s">
        <v>171</v>
      </c>
      <c r="F190" s="91"/>
      <c r="G190" s="92"/>
      <c r="H190" s="92"/>
      <c r="I190" s="92"/>
      <c r="J190" s="92"/>
      <c r="K190" s="93"/>
      <c r="L190" s="94"/>
      <c r="M190" s="92"/>
      <c r="N190" s="94"/>
    </row>
    <row r="191" customFormat="false" ht="13.8" hidden="false" customHeight="false" outlineLevel="0" collapsed="false">
      <c r="B191" s="95" t="s">
        <v>365</v>
      </c>
      <c r="C191" s="96"/>
      <c r="D191" s="97"/>
      <c r="E191" s="97" t="s">
        <v>173</v>
      </c>
      <c r="F191" s="98" t="n">
        <v>7500</v>
      </c>
      <c r="G191" s="133" t="n">
        <f aca="false">$G$100</f>
        <v>82.37</v>
      </c>
      <c r="H191" s="83" t="n">
        <f aca="false">SUM(J191,K191)</f>
        <v>82.37</v>
      </c>
      <c r="I191" s="83" t="n">
        <f aca="false">SUM(J191:L191)</f>
        <v>102.95</v>
      </c>
      <c r="J191" s="83" t="n">
        <f aca="false">IF(MOD(G191*0.9434*10^(2+1),20)=5, TRUNC(G191*0.9434,2), ROUND(G191*0.9434,2))</f>
        <v>77.71</v>
      </c>
      <c r="K191" s="100" t="n">
        <f aca="false">IF(MOD(G191*0.0566*10^(2+1),20)=5, TRUNC(G191*0.0566,2), ROUND(G191*0.0566,2))</f>
        <v>4.66</v>
      </c>
      <c r="L191" s="87" t="n">
        <f aca="false">$L$100</f>
        <v>20.58</v>
      </c>
      <c r="M191" s="86" t="n">
        <f aca="false">(J191+K191)*0.05</f>
        <v>4.1185</v>
      </c>
      <c r="N191" s="87" t="n">
        <f aca="false">SUM(J191:M191)</f>
        <v>107.0685</v>
      </c>
    </row>
    <row r="192" customFormat="false" ht="13.8" hidden="false" customHeight="false" outlineLevel="0" collapsed="false">
      <c r="B192" s="95" t="s">
        <v>366</v>
      </c>
      <c r="C192" s="96" t="s">
        <v>175</v>
      </c>
      <c r="D192" s="101" t="n">
        <f aca="false">F191+0.01</f>
        <v>7500.01</v>
      </c>
      <c r="E192" s="97" t="s">
        <v>173</v>
      </c>
      <c r="F192" s="98" t="n">
        <v>15000</v>
      </c>
      <c r="G192" s="133" t="n">
        <f aca="false">$G$101</f>
        <v>164.77</v>
      </c>
      <c r="H192" s="83" t="n">
        <f aca="false">SUM(J192,K192)</f>
        <v>164.77</v>
      </c>
      <c r="I192" s="83" t="n">
        <f aca="false">SUM(J192:L192)</f>
        <v>205.95</v>
      </c>
      <c r="J192" s="83" t="n">
        <f aca="false">IF(MOD(G192*0.9434*10^(2+1),20)=5, TRUNC(G192*0.9434,2), ROUND(G192*0.9434,2))</f>
        <v>155.44</v>
      </c>
      <c r="K192" s="100" t="n">
        <f aca="false">IF(MOD(G192*0.0566*10^(2+1),20)=5, TRUNC(G192*0.0566,2), ROUND(G192*0.0566,2))</f>
        <v>9.33</v>
      </c>
      <c r="L192" s="87" t="n">
        <f aca="false">$L$101</f>
        <v>41.18</v>
      </c>
      <c r="M192" s="86" t="n">
        <f aca="false">(J192+K192)*0.05</f>
        <v>8.2385</v>
      </c>
      <c r="N192" s="87" t="n">
        <f aca="false">SUM(J192:M192)</f>
        <v>214.1885</v>
      </c>
    </row>
    <row r="193" customFormat="false" ht="13.8" hidden="false" customHeight="false" outlineLevel="0" collapsed="false">
      <c r="B193" s="95" t="s">
        <v>367</v>
      </c>
      <c r="C193" s="96" t="s">
        <v>175</v>
      </c>
      <c r="D193" s="101" t="n">
        <f aca="false">F192+0.01</f>
        <v>15000.01</v>
      </c>
      <c r="E193" s="97" t="s">
        <v>173</v>
      </c>
      <c r="F193" s="98" t="n">
        <v>22500</v>
      </c>
      <c r="G193" s="133" t="n">
        <f aca="false">$G$102</f>
        <v>245.61</v>
      </c>
      <c r="H193" s="83" t="n">
        <f aca="false">SUM(J193,K193)</f>
        <v>245.61</v>
      </c>
      <c r="I193" s="83" t="n">
        <f aca="false">SUM(J193:L193)</f>
        <v>307.02</v>
      </c>
      <c r="J193" s="83" t="n">
        <f aca="false">IF(MOD(G193*0.9434*10^(2+1),20)=5, TRUNC(G193*0.9434,2), ROUND(G193*0.9434,2))</f>
        <v>231.71</v>
      </c>
      <c r="K193" s="100" t="n">
        <f aca="false">IF(MOD(G193*0.0566*10^(2+1),20)=5, TRUNC(G193*0.0566,2), ROUND(G193*0.0566,2))</f>
        <v>13.9</v>
      </c>
      <c r="L193" s="87" t="n">
        <f aca="false">$L$102</f>
        <v>61.41</v>
      </c>
      <c r="M193" s="86" t="n">
        <f aca="false">(J193+K193)*0.05</f>
        <v>12.2805</v>
      </c>
      <c r="N193" s="87" t="n">
        <f aca="false">SUM(J193:M193)</f>
        <v>319.3005</v>
      </c>
    </row>
    <row r="194" customFormat="false" ht="13.8" hidden="false" customHeight="false" outlineLevel="0" collapsed="false">
      <c r="B194" s="102" t="s">
        <v>368</v>
      </c>
      <c r="C194" s="103"/>
      <c r="D194" s="104"/>
      <c r="E194" s="104" t="s">
        <v>198</v>
      </c>
      <c r="F194" s="105" t="n">
        <v>22500</v>
      </c>
      <c r="G194" s="134" t="n">
        <f aca="false">$G$103</f>
        <v>329.67</v>
      </c>
      <c r="H194" s="106" t="n">
        <f aca="false">SUM(J194,K194)</f>
        <v>329.67</v>
      </c>
      <c r="I194" s="83" t="n">
        <f aca="false">SUM(J194:L194)</f>
        <v>412.09</v>
      </c>
      <c r="J194" s="106" t="n">
        <f aca="false">IF(MOD(G194*0.9434*10^(2+1),20)=5, TRUNC(G194*0.9434,2), ROUND(G194*0.9434,2))</f>
        <v>311.01</v>
      </c>
      <c r="K194" s="107" t="n">
        <f aca="false">IF(MOD(G194*0.0566*10^(2+1),20)=5, TRUNC(G194*0.0566,2), ROUND(G194*0.0566,2))</f>
        <v>18.66</v>
      </c>
      <c r="L194" s="87" t="n">
        <f aca="false">$L$103</f>
        <v>82.42</v>
      </c>
      <c r="M194" s="86" t="n">
        <f aca="false">(J194+K194)*0.05</f>
        <v>16.4835</v>
      </c>
      <c r="N194" s="108" t="n">
        <f aca="false">SUM(J194:M194)</f>
        <v>428.5735</v>
      </c>
    </row>
    <row r="195" customFormat="false" ht="13.8" hidden="false" customHeight="true" outlineLevel="0" collapsed="false">
      <c r="B195" s="76" t="s">
        <v>166</v>
      </c>
      <c r="C195" s="109" t="s">
        <v>369</v>
      </c>
      <c r="D195" s="109"/>
      <c r="E195" s="109"/>
      <c r="F195" s="109"/>
      <c r="G195" s="109"/>
      <c r="H195" s="109"/>
      <c r="I195" s="109"/>
      <c r="J195" s="109"/>
      <c r="K195" s="109"/>
      <c r="L195" s="109"/>
      <c r="M195" s="109"/>
      <c r="N195" s="109"/>
      <c r="P195" s="130"/>
    </row>
    <row r="196" customFormat="false" ht="13.8" hidden="false" customHeight="true" outlineLevel="0" collapsed="false">
      <c r="B196" s="89" t="s">
        <v>166</v>
      </c>
      <c r="C196" s="90" t="s">
        <v>171</v>
      </c>
      <c r="D196" s="90"/>
      <c r="E196" s="91" t="s">
        <v>171</v>
      </c>
      <c r="F196" s="91"/>
      <c r="G196" s="92"/>
      <c r="H196" s="92"/>
      <c r="I196" s="92"/>
      <c r="J196" s="92"/>
      <c r="K196" s="93"/>
      <c r="L196" s="94"/>
      <c r="M196" s="92"/>
      <c r="N196" s="94"/>
    </row>
    <row r="197" customFormat="false" ht="13.8" hidden="false" customHeight="false" outlineLevel="0" collapsed="false">
      <c r="B197" s="95" t="s">
        <v>370</v>
      </c>
      <c r="C197" s="96"/>
      <c r="D197" s="97"/>
      <c r="E197" s="97" t="s">
        <v>173</v>
      </c>
      <c r="F197" s="98" t="n">
        <v>7500</v>
      </c>
      <c r="G197" s="115" t="n">
        <f aca="false">'VALORES PARA ALTERAR 2025'!B89</f>
        <v>38.44</v>
      </c>
      <c r="H197" s="83" t="n">
        <f aca="false">SUM(J197,K197)</f>
        <v>38.44</v>
      </c>
      <c r="I197" s="83" t="n">
        <f aca="false">SUM(J197:L197)</f>
        <v>51.23</v>
      </c>
      <c r="J197" s="83" t="n">
        <f aca="false">IF(MOD(G197*0.9434*10^(2+1),20)=5, TRUNC(G197*0.9434,2), ROUND(G197*0.9434,2))</f>
        <v>36.26</v>
      </c>
      <c r="K197" s="100" t="n">
        <f aca="false">IF(MOD(G197*0.0566*10^(2+1),20)=5, TRUNC(G197*0.0566,2), ROUND(G197*0.0566,2))</f>
        <v>2.18</v>
      </c>
      <c r="L197" s="116" t="n">
        <f aca="false">'VALORES PARA ALTERAR 2025'!C89</f>
        <v>12.79</v>
      </c>
      <c r="M197" s="86" t="n">
        <f aca="false">(J197+K197)*0.05</f>
        <v>1.922</v>
      </c>
      <c r="N197" s="87" t="n">
        <f aca="false">SUM(J197:M197)</f>
        <v>53.152</v>
      </c>
    </row>
    <row r="198" customFormat="false" ht="13.8" hidden="false" customHeight="false" outlineLevel="0" collapsed="false">
      <c r="B198" s="95" t="s">
        <v>371</v>
      </c>
      <c r="C198" s="96" t="s">
        <v>175</v>
      </c>
      <c r="D198" s="101" t="n">
        <f aca="false">F197+0.01</f>
        <v>7500.01</v>
      </c>
      <c r="E198" s="97" t="s">
        <v>173</v>
      </c>
      <c r="F198" s="98" t="n">
        <v>15000</v>
      </c>
      <c r="G198" s="115" t="n">
        <f aca="false">'VALORES PARA ALTERAR 2025'!B90</f>
        <v>76.92</v>
      </c>
      <c r="H198" s="83" t="n">
        <f aca="false">SUM(J198,K198)</f>
        <v>76.92</v>
      </c>
      <c r="I198" s="83" t="n">
        <f aca="false">SUM(J198:L198)</f>
        <v>102.54</v>
      </c>
      <c r="J198" s="83" t="n">
        <f aca="false">IF(MOD(G198*0.9434*10^(2+1),20)=5, TRUNC(G198*0.9434,2), ROUND(G198*0.9434,2))</f>
        <v>72.57</v>
      </c>
      <c r="K198" s="100" t="n">
        <f aca="false">IF(MOD(G198*0.0566*10^(2+1),20)=5, TRUNC(G198*0.0566,2), ROUND(G198*0.0566,2))</f>
        <v>4.35</v>
      </c>
      <c r="L198" s="116" t="n">
        <f aca="false">'VALORES PARA ALTERAR 2025'!C90</f>
        <v>25.62</v>
      </c>
      <c r="M198" s="86" t="n">
        <f aca="false">(J198+K198)*0.05</f>
        <v>3.846</v>
      </c>
      <c r="N198" s="87" t="n">
        <f aca="false">SUM(J198:M198)</f>
        <v>106.386</v>
      </c>
    </row>
    <row r="199" customFormat="false" ht="13.8" hidden="false" customHeight="false" outlineLevel="0" collapsed="false">
      <c r="B199" s="95" t="s">
        <v>372</v>
      </c>
      <c r="C199" s="96" t="s">
        <v>175</v>
      </c>
      <c r="D199" s="101" t="n">
        <f aca="false">F198+0.01</f>
        <v>15000.01</v>
      </c>
      <c r="E199" s="97" t="s">
        <v>173</v>
      </c>
      <c r="F199" s="98" t="n">
        <v>22500</v>
      </c>
      <c r="G199" s="115" t="n">
        <f aca="false">'VALORES PARA ALTERAR 2025'!B91</f>
        <v>115.39</v>
      </c>
      <c r="H199" s="83" t="n">
        <f aca="false">SUM(J199,K199)</f>
        <v>115.39</v>
      </c>
      <c r="I199" s="83" t="n">
        <f aca="false">SUM(J199:L199)</f>
        <v>153.83</v>
      </c>
      <c r="J199" s="83" t="n">
        <f aca="false">IF(MOD(G199*0.9434*10^(2+1),20)=5, TRUNC(G199*0.9434,2), ROUND(G199*0.9434,2))</f>
        <v>108.86</v>
      </c>
      <c r="K199" s="100" t="n">
        <f aca="false">IF(MOD(G199*0.0566*10^(2+1),20)=5, TRUNC(G199*0.0566,2), ROUND(G199*0.0566,2))</f>
        <v>6.53</v>
      </c>
      <c r="L199" s="116" t="n">
        <f aca="false">'VALORES PARA ALTERAR 2025'!C91</f>
        <v>38.44</v>
      </c>
      <c r="M199" s="86" t="n">
        <f aca="false">(J199+K199)*0.05</f>
        <v>5.7695</v>
      </c>
      <c r="N199" s="87" t="n">
        <f aca="false">SUM(J199:M199)</f>
        <v>159.5995</v>
      </c>
    </row>
    <row r="200" customFormat="false" ht="13.8" hidden="false" customHeight="false" outlineLevel="0" collapsed="false">
      <c r="B200" s="102" t="s">
        <v>373</v>
      </c>
      <c r="C200" s="103"/>
      <c r="D200" s="104"/>
      <c r="E200" s="104" t="s">
        <v>198</v>
      </c>
      <c r="F200" s="105" t="n">
        <v>22500</v>
      </c>
      <c r="G200" s="115" t="n">
        <f aca="false">'VALORES PARA ALTERAR 2025'!B92</f>
        <v>153.87</v>
      </c>
      <c r="H200" s="106" t="n">
        <f aca="false">SUM(J200,K200)</f>
        <v>153.87</v>
      </c>
      <c r="I200" s="83" t="n">
        <f aca="false">SUM(J200:L200)</f>
        <v>205.14</v>
      </c>
      <c r="J200" s="106" t="n">
        <f aca="false">IF(MOD(G200*0.9434*10^(2+1),20)=5, TRUNC(G200*0.9434,2), ROUND(G200*0.9434,2))</f>
        <v>145.16</v>
      </c>
      <c r="K200" s="107" t="n">
        <f aca="false">IF(MOD(G200*0.0566*10^(2+1),20)=5, TRUNC(G200*0.0566,2), ROUND(G200*0.0566,2))</f>
        <v>8.71</v>
      </c>
      <c r="L200" s="116" t="n">
        <f aca="false">'VALORES PARA ALTERAR 2025'!C92</f>
        <v>51.27</v>
      </c>
      <c r="M200" s="86" t="n">
        <f aca="false">(J200+K200)*0.05</f>
        <v>7.6935</v>
      </c>
      <c r="N200" s="108" t="n">
        <f aca="false">SUM(J200:M200)</f>
        <v>212.8335</v>
      </c>
    </row>
    <row r="201" customFormat="false" ht="13.8" hidden="false" customHeight="true" outlineLevel="0" collapsed="false">
      <c r="B201" s="76" t="s">
        <v>166</v>
      </c>
      <c r="C201" s="109" t="s">
        <v>374</v>
      </c>
      <c r="D201" s="109"/>
      <c r="E201" s="109"/>
      <c r="F201" s="109"/>
      <c r="G201" s="109"/>
      <c r="H201" s="109"/>
      <c r="I201" s="109"/>
      <c r="J201" s="109"/>
      <c r="K201" s="109"/>
      <c r="L201" s="109"/>
      <c r="M201" s="109"/>
      <c r="N201" s="109"/>
      <c r="P201" s="130"/>
    </row>
    <row r="202" customFormat="false" ht="13.8" hidden="false" customHeight="true" outlineLevel="0" collapsed="false">
      <c r="B202" s="76" t="s">
        <v>166</v>
      </c>
      <c r="C202" s="109" t="s">
        <v>375</v>
      </c>
      <c r="D202" s="109"/>
      <c r="E202" s="109"/>
      <c r="F202" s="109"/>
      <c r="G202" s="109"/>
      <c r="H202" s="109"/>
      <c r="I202" s="109"/>
      <c r="J202" s="109"/>
      <c r="K202" s="109"/>
      <c r="L202" s="109"/>
      <c r="M202" s="109"/>
      <c r="N202" s="109"/>
      <c r="P202" s="130"/>
    </row>
    <row r="203" customFormat="false" ht="13.8" hidden="false" customHeight="true" outlineLevel="0" collapsed="false">
      <c r="B203" s="76" t="s">
        <v>166</v>
      </c>
      <c r="C203" s="90" t="s">
        <v>171</v>
      </c>
      <c r="D203" s="90"/>
      <c r="E203" s="91" t="s">
        <v>171</v>
      </c>
      <c r="F203" s="91"/>
      <c r="G203" s="92"/>
      <c r="H203" s="92"/>
      <c r="I203" s="92"/>
      <c r="J203" s="92"/>
      <c r="K203" s="93"/>
      <c r="L203" s="94"/>
      <c r="M203" s="92"/>
      <c r="N203" s="94"/>
    </row>
    <row r="204" customFormat="false" ht="13.8" hidden="false" customHeight="false" outlineLevel="0" collapsed="false">
      <c r="B204" s="95" t="s">
        <v>376</v>
      </c>
      <c r="C204" s="96"/>
      <c r="D204" s="97"/>
      <c r="E204" s="97" t="s">
        <v>173</v>
      </c>
      <c r="F204" s="98" t="n">
        <v>1400</v>
      </c>
      <c r="G204" s="119" t="n">
        <f aca="false">$G$159</f>
        <v>152.08</v>
      </c>
      <c r="H204" s="83" t="n">
        <f aca="false">SUM(J204,K204)</f>
        <v>152.08</v>
      </c>
      <c r="I204" s="83" t="n">
        <f aca="false">SUM(J204:L204)</f>
        <v>210.69</v>
      </c>
      <c r="J204" s="83" t="n">
        <f aca="false">IF(MOD(G204*0.9434*10^(2+1),20)=5, TRUNC(G204*0.9434,2), ROUND(G204*0.9434,2))</f>
        <v>143.47</v>
      </c>
      <c r="K204" s="100" t="n">
        <f aca="false">IF(MOD(G204*0.0566*10^(2+1),20)=5, TRUNC(G204*0.0566,2), ROUND(G204*0.0566,2))</f>
        <v>8.61</v>
      </c>
      <c r="L204" s="87" t="n">
        <f aca="false">$L$159</f>
        <v>58.61</v>
      </c>
      <c r="M204" s="86" t="n">
        <f aca="false">(J204+K204)*0.05</f>
        <v>7.604</v>
      </c>
      <c r="N204" s="87" t="n">
        <f aca="false">SUM(J204:M204)</f>
        <v>218.294</v>
      </c>
    </row>
    <row r="205" customFormat="false" ht="13.8" hidden="false" customHeight="false" outlineLevel="0" collapsed="false">
      <c r="B205" s="95" t="s">
        <v>377</v>
      </c>
      <c r="C205" s="96" t="s">
        <v>175</v>
      </c>
      <c r="D205" s="101" t="n">
        <f aca="false">F204+0.01</f>
        <v>1400.01</v>
      </c>
      <c r="E205" s="97" t="s">
        <v>173</v>
      </c>
      <c r="F205" s="98" t="n">
        <v>2720</v>
      </c>
      <c r="G205" s="119" t="n">
        <f aca="false">$G$160</f>
        <v>248.07</v>
      </c>
      <c r="H205" s="83" t="n">
        <f aca="false">SUM(J205,K205)</f>
        <v>248.07</v>
      </c>
      <c r="I205" s="83" t="n">
        <f aca="false">SUM(J205:L205)</f>
        <v>343.67</v>
      </c>
      <c r="J205" s="83" t="n">
        <f aca="false">IF(MOD(G205*0.9434*10^(2+1),20)=5, TRUNC(G205*0.9434,2), ROUND(G205*0.9434,2))</f>
        <v>234.03</v>
      </c>
      <c r="K205" s="100" t="n">
        <f aca="false">IF(MOD(G205*0.0566*10^(2+1),20)=5, TRUNC(G205*0.0566,2), ROUND(G205*0.0566,2))</f>
        <v>14.04</v>
      </c>
      <c r="L205" s="87" t="n">
        <f aca="false">$L$160</f>
        <v>95.6</v>
      </c>
      <c r="M205" s="86" t="n">
        <f aca="false">(J205+K205)*0.05</f>
        <v>12.4035</v>
      </c>
      <c r="N205" s="87" t="n">
        <f aca="false">SUM(J205:M205)</f>
        <v>356.0735</v>
      </c>
    </row>
    <row r="206" customFormat="false" ht="13.8" hidden="false" customHeight="false" outlineLevel="0" collapsed="false">
      <c r="B206" s="95" t="s">
        <v>378</v>
      </c>
      <c r="C206" s="96" t="s">
        <v>175</v>
      </c>
      <c r="D206" s="101" t="n">
        <f aca="false">F205+0.01</f>
        <v>2720.01</v>
      </c>
      <c r="E206" s="97" t="s">
        <v>173</v>
      </c>
      <c r="F206" s="98" t="n">
        <v>5440</v>
      </c>
      <c r="G206" s="119" t="n">
        <f aca="false">$G$161</f>
        <v>359.52</v>
      </c>
      <c r="H206" s="83" t="n">
        <f aca="false">SUM(J206,K206)</f>
        <v>359.52</v>
      </c>
      <c r="I206" s="83" t="n">
        <f aca="false">SUM(J206:L206)</f>
        <v>498.04</v>
      </c>
      <c r="J206" s="83" t="n">
        <f aca="false">IF(MOD(G206*0.9434*10^(2+1),20)=5, TRUNC(G206*0.9434,2), ROUND(G206*0.9434,2))</f>
        <v>339.17</v>
      </c>
      <c r="K206" s="100" t="n">
        <f aca="false">IF(MOD(G206*0.0566*10^(2+1),20)=5, TRUNC(G206*0.0566,2), ROUND(G206*0.0566,2))</f>
        <v>20.35</v>
      </c>
      <c r="L206" s="87" t="n">
        <f aca="false">$L$161</f>
        <v>138.52</v>
      </c>
      <c r="M206" s="86" t="n">
        <f aca="false">(J206+K206)*0.05</f>
        <v>17.976</v>
      </c>
      <c r="N206" s="87" t="n">
        <f aca="false">SUM(J206:M206)</f>
        <v>516.016</v>
      </c>
    </row>
    <row r="207" customFormat="false" ht="13.8" hidden="false" customHeight="false" outlineLevel="0" collapsed="false">
      <c r="B207" s="95" t="s">
        <v>379</v>
      </c>
      <c r="C207" s="96" t="s">
        <v>175</v>
      </c>
      <c r="D207" s="101" t="n">
        <f aca="false">F206+0.01</f>
        <v>5440.01</v>
      </c>
      <c r="E207" s="97" t="s">
        <v>173</v>
      </c>
      <c r="F207" s="98" t="n">
        <v>7000</v>
      </c>
      <c r="G207" s="119" t="n">
        <f aca="false">$G$162</f>
        <v>497.69</v>
      </c>
      <c r="H207" s="83" t="n">
        <f aca="false">SUM(J207,K207)</f>
        <v>497.69</v>
      </c>
      <c r="I207" s="83" t="n">
        <f aca="false">SUM(J207:L207)</f>
        <v>689.47</v>
      </c>
      <c r="J207" s="83" t="n">
        <f aca="false">IF(MOD(G207*0.9434*10^(2+1),20)=5, TRUNC(G207*0.9434,2), ROUND(G207*0.9434,2))</f>
        <v>469.52</v>
      </c>
      <c r="K207" s="100" t="n">
        <f aca="false">IF(MOD(G207*0.0566*10^(2+1),20)=5, TRUNC(G207*0.0566,2), ROUND(G207*0.0566,2))</f>
        <v>28.17</v>
      </c>
      <c r="L207" s="87" t="n">
        <f aca="false">$L$162</f>
        <v>191.78</v>
      </c>
      <c r="M207" s="86" t="n">
        <f aca="false">(J207+K207)*0.05</f>
        <v>24.8845</v>
      </c>
      <c r="N207" s="87" t="n">
        <f aca="false">SUM(J207:M207)</f>
        <v>714.3545</v>
      </c>
    </row>
    <row r="208" customFormat="false" ht="13.8" hidden="false" customHeight="false" outlineLevel="0" collapsed="false">
      <c r="B208" s="95" t="s">
        <v>380</v>
      </c>
      <c r="C208" s="96" t="s">
        <v>175</v>
      </c>
      <c r="D208" s="101" t="n">
        <f aca="false">F207+0.01</f>
        <v>7000.01</v>
      </c>
      <c r="E208" s="97" t="s">
        <v>173</v>
      </c>
      <c r="F208" s="98" t="n">
        <v>14000</v>
      </c>
      <c r="G208" s="119" t="n">
        <f aca="false">$G$163</f>
        <v>663.72</v>
      </c>
      <c r="H208" s="83" t="n">
        <f aca="false">SUM(J208,K208)</f>
        <v>663.72</v>
      </c>
      <c r="I208" s="83" t="n">
        <f aca="false">SUM(J208:L208)</f>
        <v>919.44</v>
      </c>
      <c r="J208" s="83" t="n">
        <f aca="false">IF(MOD(G208*0.9434*10^(2+1),20)=5, TRUNC(G208*0.9434,2), ROUND(G208*0.9434,2))</f>
        <v>626.15</v>
      </c>
      <c r="K208" s="100" t="n">
        <f aca="false">IF(MOD(G208*0.0566*10^(2+1),20)=5, TRUNC(G208*0.0566,2), ROUND(G208*0.0566,2))</f>
        <v>37.57</v>
      </c>
      <c r="L208" s="87" t="n">
        <f aca="false">$L$163</f>
        <v>255.72</v>
      </c>
      <c r="M208" s="86" t="n">
        <f aca="false">(J208+K208)*0.05</f>
        <v>33.186</v>
      </c>
      <c r="N208" s="87" t="n">
        <f aca="false">SUM(J208:M208)</f>
        <v>952.626</v>
      </c>
    </row>
    <row r="209" customFormat="false" ht="13.8" hidden="false" customHeight="false" outlineLevel="0" collapsed="false">
      <c r="B209" s="95" t="s">
        <v>381</v>
      </c>
      <c r="C209" s="96" t="s">
        <v>175</v>
      </c>
      <c r="D209" s="101" t="n">
        <f aca="false">F208+0.01</f>
        <v>14000.01</v>
      </c>
      <c r="E209" s="97" t="s">
        <v>173</v>
      </c>
      <c r="F209" s="98" t="n">
        <v>28000</v>
      </c>
      <c r="G209" s="119" t="n">
        <f aca="false">$G$164</f>
        <v>857.45</v>
      </c>
      <c r="H209" s="83" t="n">
        <f aca="false">SUM(J209,K209)</f>
        <v>857.45</v>
      </c>
      <c r="I209" s="83" t="n">
        <f aca="false">SUM(J209:L209)</f>
        <v>1187.88</v>
      </c>
      <c r="J209" s="83" t="n">
        <f aca="false">IF(MOD(G209*0.9434*10^(2+1),20)=5, TRUNC(G209*0.9434,2), ROUND(G209*0.9434,2))</f>
        <v>808.92</v>
      </c>
      <c r="K209" s="100" t="n">
        <f aca="false">IF(MOD(G209*0.0566*10^(2+1),20)=5, TRUNC(G209*0.0566,2), ROUND(G209*0.0566,2))</f>
        <v>48.53</v>
      </c>
      <c r="L209" s="87" t="n">
        <f aca="false">$L$164</f>
        <v>330.43</v>
      </c>
      <c r="M209" s="86" t="n">
        <f aca="false">(J209+K209)*0.05</f>
        <v>42.8725</v>
      </c>
      <c r="N209" s="87" t="n">
        <f aca="false">SUM(J209:M209)</f>
        <v>1230.7525</v>
      </c>
    </row>
    <row r="210" customFormat="false" ht="13.8" hidden="false" customHeight="false" outlineLevel="0" collapsed="false">
      <c r="B210" s="95" t="s">
        <v>382</v>
      </c>
      <c r="C210" s="96" t="s">
        <v>175</v>
      </c>
      <c r="D210" s="101" t="n">
        <f aca="false">F209+0.01</f>
        <v>28000.01</v>
      </c>
      <c r="E210" s="97" t="s">
        <v>173</v>
      </c>
      <c r="F210" s="98" t="n">
        <v>42000</v>
      </c>
      <c r="G210" s="119" t="n">
        <f aca="false">$G$165</f>
        <v>1078.54</v>
      </c>
      <c r="H210" s="83" t="n">
        <f aca="false">SUM(J210,K210)</f>
        <v>1078.54</v>
      </c>
      <c r="I210" s="83" t="n">
        <f aca="false">SUM(J210:L210)</f>
        <v>1494.14</v>
      </c>
      <c r="J210" s="83" t="n">
        <f aca="false">IF(MOD(G210*0.9434*10^(2+1),20)=5, TRUNC(G210*0.9434,2), ROUND(G210*0.9434,2))</f>
        <v>1017.49</v>
      </c>
      <c r="K210" s="100" t="n">
        <f aca="false">IF(MOD(G210*0.0566*10^(2+1),20)=5, TRUNC(G210*0.0566,2), ROUND(G210*0.0566,2))</f>
        <v>61.05</v>
      </c>
      <c r="L210" s="87" t="n">
        <f aca="false">$L$165</f>
        <v>415.6</v>
      </c>
      <c r="M210" s="86" t="n">
        <f aca="false">(J210+K210)*0.05</f>
        <v>53.927</v>
      </c>
      <c r="N210" s="87" t="n">
        <f aca="false">SUM(J210:M210)</f>
        <v>1548.067</v>
      </c>
    </row>
    <row r="211" customFormat="false" ht="13.8" hidden="false" customHeight="false" outlineLevel="0" collapsed="false">
      <c r="B211" s="95" t="s">
        <v>383</v>
      </c>
      <c r="C211" s="96" t="s">
        <v>175</v>
      </c>
      <c r="D211" s="101" t="n">
        <f aca="false">F210+0.01</f>
        <v>42000.01</v>
      </c>
      <c r="E211" s="97" t="s">
        <v>173</v>
      </c>
      <c r="F211" s="98" t="n">
        <v>56000</v>
      </c>
      <c r="G211" s="119" t="n">
        <f aca="false">$G$166</f>
        <v>1327.66</v>
      </c>
      <c r="H211" s="83" t="n">
        <f aca="false">SUM(J211,K211)</f>
        <v>1327.66</v>
      </c>
      <c r="I211" s="83" t="n">
        <f aca="false">SUM(J211:L211)</f>
        <v>1839.22</v>
      </c>
      <c r="J211" s="83" t="n">
        <f aca="false">IF(MOD(G211*0.9434*10^(2+1),20)=5, TRUNC(G211*0.9434,2), ROUND(G211*0.9434,2))</f>
        <v>1252.51</v>
      </c>
      <c r="K211" s="100" t="n">
        <f aca="false">IF(MOD(G211*0.0566*10^(2+1),20)=5, TRUNC(G211*0.0566,2), ROUND(G211*0.0566,2))</f>
        <v>75.15</v>
      </c>
      <c r="L211" s="87" t="n">
        <f aca="false">$L$166</f>
        <v>511.56</v>
      </c>
      <c r="M211" s="86" t="n">
        <f aca="false">(J211+K211)*0.05</f>
        <v>66.383</v>
      </c>
      <c r="N211" s="87" t="n">
        <f aca="false">SUM(J211:M211)</f>
        <v>1905.603</v>
      </c>
    </row>
    <row r="212" customFormat="false" ht="13.8" hidden="false" customHeight="false" outlineLevel="0" collapsed="false">
      <c r="B212" s="95" t="s">
        <v>384</v>
      </c>
      <c r="C212" s="96" t="s">
        <v>175</v>
      </c>
      <c r="D212" s="101" t="n">
        <f aca="false">F211+0.01</f>
        <v>56000.01</v>
      </c>
      <c r="E212" s="97" t="s">
        <v>173</v>
      </c>
      <c r="F212" s="98" t="n">
        <v>70000</v>
      </c>
      <c r="G212" s="119" t="n">
        <f aca="false">$G$167</f>
        <v>1604.31</v>
      </c>
      <c r="H212" s="83" t="n">
        <f aca="false">SUM(J212,K212)</f>
        <v>1604.31</v>
      </c>
      <c r="I212" s="83" t="n">
        <f aca="false">SUM(J212:L212)</f>
        <v>2222.49</v>
      </c>
      <c r="J212" s="83" t="n">
        <f aca="false">IF(MOD(G212*0.9434*10^(2+1),20)=5, TRUNC(G212*0.9434,2), ROUND(G212*0.9434,2))</f>
        <v>1513.51</v>
      </c>
      <c r="K212" s="100" t="n">
        <f aca="false">IF(MOD(G212*0.0566*10^(2+1),20)=5, TRUNC(G212*0.0566,2), ROUND(G212*0.0566,2))</f>
        <v>90.8</v>
      </c>
      <c r="L212" s="87" t="n">
        <f aca="false">$L$167</f>
        <v>618.18</v>
      </c>
      <c r="M212" s="86" t="n">
        <f aca="false">(J212+K212)*0.05</f>
        <v>80.2155</v>
      </c>
      <c r="N212" s="87" t="n">
        <f aca="false">SUM(J212:M212)</f>
        <v>2302.7055</v>
      </c>
    </row>
    <row r="213" customFormat="false" ht="13.8" hidden="false" customHeight="false" outlineLevel="0" collapsed="false">
      <c r="B213" s="95" t="s">
        <v>385</v>
      </c>
      <c r="C213" s="96" t="s">
        <v>175</v>
      </c>
      <c r="D213" s="101" t="n">
        <f aca="false">F212+0.01</f>
        <v>70000.01</v>
      </c>
      <c r="E213" s="97" t="s">
        <v>173</v>
      </c>
      <c r="F213" s="98" t="n">
        <v>105000</v>
      </c>
      <c r="G213" s="119" t="n">
        <f aca="false">$G$168</f>
        <v>2019.14</v>
      </c>
      <c r="H213" s="83" t="n">
        <f aca="false">SUM(J213,K213)</f>
        <v>2019.14</v>
      </c>
      <c r="I213" s="83" t="n">
        <f aca="false">SUM(J213:L213)</f>
        <v>2797.14</v>
      </c>
      <c r="J213" s="83" t="n">
        <f aca="false">IF(MOD(G213*0.9434*10^(2+1),20)=5, TRUNC(G213*0.9434,2), ROUND(G213*0.9434,2))</f>
        <v>1904.86</v>
      </c>
      <c r="K213" s="100" t="n">
        <f aca="false">IF(MOD(G213*0.0566*10^(2+1),20)=5, TRUNC(G213*0.0566,2), ROUND(G213*0.0566,2))</f>
        <v>114.28</v>
      </c>
      <c r="L213" s="87" t="n">
        <f aca="false">$L$168</f>
        <v>778</v>
      </c>
      <c r="M213" s="86" t="n">
        <f aca="false">(J213+K213)*0.05</f>
        <v>100.957</v>
      </c>
      <c r="N213" s="87" t="n">
        <f aca="false">SUM(J213:M213)</f>
        <v>2898.097</v>
      </c>
    </row>
    <row r="214" customFormat="false" ht="13.8" hidden="false" customHeight="false" outlineLevel="0" collapsed="false">
      <c r="B214" s="95" t="s">
        <v>386</v>
      </c>
      <c r="C214" s="96" t="s">
        <v>175</v>
      </c>
      <c r="D214" s="101" t="n">
        <f aca="false">F213+0.01</f>
        <v>105000.01</v>
      </c>
      <c r="E214" s="97" t="s">
        <v>173</v>
      </c>
      <c r="F214" s="98" t="n">
        <v>140000</v>
      </c>
      <c r="G214" s="119" t="n">
        <f aca="false">$G$169</f>
        <v>2427.26</v>
      </c>
      <c r="H214" s="83" t="n">
        <f aca="false">SUM(J214,K214)</f>
        <v>2427.26</v>
      </c>
      <c r="I214" s="83" t="n">
        <f aca="false">SUM(J214:L214)</f>
        <v>3555.11</v>
      </c>
      <c r="J214" s="83" t="n">
        <f aca="false">IF(MOD(G214*0.9434*10^(2+1),20)=5, TRUNC(G214*0.9434,2), ROUND(G214*0.9434,2))</f>
        <v>2289.88</v>
      </c>
      <c r="K214" s="100" t="n">
        <f aca="false">IF(MOD(G214*0.0566*10^(2+1),20)=5, TRUNC(G214*0.0566,2), ROUND(G214*0.0566,2))</f>
        <v>137.38</v>
      </c>
      <c r="L214" s="87" t="n">
        <f aca="false">$L$169</f>
        <v>1127.85</v>
      </c>
      <c r="M214" s="86" t="n">
        <f aca="false">(J214+K214)*0.05</f>
        <v>121.363</v>
      </c>
      <c r="N214" s="87" t="n">
        <f aca="false">SUM(J214:M214)</f>
        <v>3676.473</v>
      </c>
    </row>
    <row r="215" customFormat="false" ht="13.8" hidden="false" customHeight="false" outlineLevel="0" collapsed="false">
      <c r="B215" s="95" t="s">
        <v>387</v>
      </c>
      <c r="C215" s="96" t="s">
        <v>175</v>
      </c>
      <c r="D215" s="101" t="n">
        <f aca="false">F214+0.01</f>
        <v>140000.01</v>
      </c>
      <c r="E215" s="97" t="s">
        <v>173</v>
      </c>
      <c r="F215" s="98" t="n">
        <v>175000</v>
      </c>
      <c r="G215" s="119" t="n">
        <f aca="false">$G$170</f>
        <v>2595.59</v>
      </c>
      <c r="H215" s="83" t="n">
        <f aca="false">SUM(J215,K215)</f>
        <v>2595.59</v>
      </c>
      <c r="I215" s="83" t="n">
        <f aca="false">SUM(J215:L215)</f>
        <v>3801.75</v>
      </c>
      <c r="J215" s="83" t="n">
        <f aca="false">IF(MOD(G215*0.9434*10^(2+1),20)=5, TRUNC(G215*0.9434,2), ROUND(G215*0.9434,2))</f>
        <v>2448.68</v>
      </c>
      <c r="K215" s="100" t="n">
        <f aca="false">IF(MOD(G215*0.0566*10^(2+1),20)=5, TRUNC(G215*0.0566,2), ROUND(G215*0.0566,2))</f>
        <v>146.91</v>
      </c>
      <c r="L215" s="87" t="n">
        <f aca="false">$L$170</f>
        <v>1206.16</v>
      </c>
      <c r="M215" s="86" t="n">
        <f aca="false">(J215+K215)*0.05</f>
        <v>129.7795</v>
      </c>
      <c r="N215" s="87" t="n">
        <f aca="false">SUM(J215:M215)</f>
        <v>3931.5295</v>
      </c>
    </row>
    <row r="216" customFormat="false" ht="13.8" hidden="false" customHeight="false" outlineLevel="0" collapsed="false">
      <c r="B216" s="95" t="s">
        <v>388</v>
      </c>
      <c r="C216" s="96" t="s">
        <v>175</v>
      </c>
      <c r="D216" s="101" t="n">
        <f aca="false">F215+0.01</f>
        <v>175000.01</v>
      </c>
      <c r="E216" s="97" t="s">
        <v>173</v>
      </c>
      <c r="F216" s="98" t="n">
        <v>210000</v>
      </c>
      <c r="G216" s="119" t="n">
        <f aca="false">$G$171</f>
        <v>2764.27</v>
      </c>
      <c r="H216" s="83" t="n">
        <f aca="false">SUM(J216,K216)</f>
        <v>2764.27</v>
      </c>
      <c r="I216" s="83" t="n">
        <f aca="false">SUM(J216:L216)</f>
        <v>4048.81</v>
      </c>
      <c r="J216" s="83" t="n">
        <f aca="false">IF(MOD(G216*0.9434*10^(2+1),20)=5, TRUNC(G216*0.9434,2), ROUND(G216*0.9434,2))</f>
        <v>2607.81</v>
      </c>
      <c r="K216" s="100" t="n">
        <f aca="false">IF(MOD(G216*0.0566*10^(2+1),20)=5, TRUNC(G216*0.0566,2), ROUND(G216*0.0566,2))</f>
        <v>156.46</v>
      </c>
      <c r="L216" s="87" t="n">
        <f aca="false">$L$171</f>
        <v>1284.54</v>
      </c>
      <c r="M216" s="86" t="n">
        <f aca="false">(J216+K216)*0.05</f>
        <v>138.2135</v>
      </c>
      <c r="N216" s="87" t="n">
        <f aca="false">SUM(J216:M216)</f>
        <v>4187.0235</v>
      </c>
    </row>
    <row r="217" customFormat="false" ht="13.8" hidden="false" customHeight="false" outlineLevel="0" collapsed="false">
      <c r="B217" s="95" t="s">
        <v>389</v>
      </c>
      <c r="C217" s="96" t="s">
        <v>175</v>
      </c>
      <c r="D217" s="101" t="n">
        <f aca="false">F216+0.01</f>
        <v>210000.01</v>
      </c>
      <c r="E217" s="97" t="s">
        <v>173</v>
      </c>
      <c r="F217" s="98" t="n">
        <v>280000</v>
      </c>
      <c r="G217" s="119" t="n">
        <f aca="false">$G$172</f>
        <v>2933.42</v>
      </c>
      <c r="H217" s="83" t="n">
        <f aca="false">SUM(J217,K217)</f>
        <v>2933.42</v>
      </c>
      <c r="I217" s="83" t="n">
        <f aca="false">SUM(J217:L217)</f>
        <v>4558.7</v>
      </c>
      <c r="J217" s="83" t="n">
        <f aca="false">IF(MOD(G217*0.9434*10^(2+1),20)=5, TRUNC(G217*0.9434,2), ROUND(G217*0.9434,2))</f>
        <v>2767.39</v>
      </c>
      <c r="K217" s="100" t="n">
        <f aca="false">IF(MOD(G217*0.0566*10^(2+1),20)=5, TRUNC(G217*0.0566,2), ROUND(G217*0.0566,2))</f>
        <v>166.03</v>
      </c>
      <c r="L217" s="87" t="n">
        <f aca="false">$L$172</f>
        <v>1625.28</v>
      </c>
      <c r="M217" s="86" t="n">
        <f aca="false">(J217+K217)*0.05</f>
        <v>146.671</v>
      </c>
      <c r="N217" s="87" t="n">
        <f aca="false">SUM(J217:M217)</f>
        <v>4705.371</v>
      </c>
    </row>
    <row r="218" customFormat="false" ht="13.8" hidden="false" customHeight="false" outlineLevel="0" collapsed="false">
      <c r="B218" s="95" t="s">
        <v>390</v>
      </c>
      <c r="C218" s="96" t="s">
        <v>175</v>
      </c>
      <c r="D218" s="101" t="n">
        <f aca="false">F217+0.01</f>
        <v>280000.01</v>
      </c>
      <c r="E218" s="97" t="s">
        <v>173</v>
      </c>
      <c r="F218" s="98" t="n">
        <v>350000</v>
      </c>
      <c r="G218" s="119" t="n">
        <f aca="false">$G$173</f>
        <v>3014.15</v>
      </c>
      <c r="H218" s="83" t="n">
        <f aca="false">SUM(J218,K218)</f>
        <v>3014.15</v>
      </c>
      <c r="I218" s="83" t="n">
        <f aca="false">SUM(J218:L218)</f>
        <v>4684.29</v>
      </c>
      <c r="J218" s="83" t="n">
        <f aca="false">IF(MOD(G218*0.9434*10^(2+1),20)=5, TRUNC(G218*0.9434,2), ROUND(G218*0.9434,2))</f>
        <v>2843.55</v>
      </c>
      <c r="K218" s="100" t="n">
        <f aca="false">IF(MOD(G218*0.0566*10^(2+1),20)=5, TRUNC(G218*0.0566,2), ROUND(G218*0.0566,2))</f>
        <v>170.6</v>
      </c>
      <c r="L218" s="87" t="n">
        <f aca="false">$L$173</f>
        <v>1670.14</v>
      </c>
      <c r="M218" s="86" t="n">
        <f aca="false">(J218+K218)*0.05</f>
        <v>150.7075</v>
      </c>
      <c r="N218" s="87" t="n">
        <f aca="false">SUM(J218:M218)</f>
        <v>4834.9975</v>
      </c>
    </row>
    <row r="219" customFormat="false" ht="13.8" hidden="false" customHeight="false" outlineLevel="0" collapsed="false">
      <c r="B219" s="95" t="s">
        <v>391</v>
      </c>
      <c r="C219" s="96" t="s">
        <v>175</v>
      </c>
      <c r="D219" s="101" t="n">
        <f aca="false">F218+0.01</f>
        <v>350000.01</v>
      </c>
      <c r="E219" s="97" t="s">
        <v>173</v>
      </c>
      <c r="F219" s="98" t="n">
        <v>420000</v>
      </c>
      <c r="G219" s="119" t="n">
        <f aca="false">$G$174</f>
        <v>3095.32</v>
      </c>
      <c r="H219" s="83" t="n">
        <f aca="false">SUM(J219,K219)</f>
        <v>3095.32</v>
      </c>
      <c r="I219" s="83" t="n">
        <f aca="false">SUM(J219:L219)</f>
        <v>4810.44</v>
      </c>
      <c r="J219" s="83" t="n">
        <f aca="false">IF(MOD(G219*0.9434*10^(2+1),20)=5, TRUNC(G219*0.9434,2), ROUND(G219*0.9434,2))</f>
        <v>2920.12</v>
      </c>
      <c r="K219" s="100" t="n">
        <f aca="false">IF(MOD(G219*0.0566*10^(2+1),20)=5, TRUNC(G219*0.0566,2), ROUND(G219*0.0566,2))</f>
        <v>175.2</v>
      </c>
      <c r="L219" s="87" t="n">
        <f aca="false">$L$174</f>
        <v>1715.12</v>
      </c>
      <c r="M219" s="86" t="n">
        <f aca="false">(J219+K219)*0.05</f>
        <v>154.766</v>
      </c>
      <c r="N219" s="87" t="n">
        <f aca="false">SUM(J219:M219)</f>
        <v>4965.206</v>
      </c>
    </row>
    <row r="220" customFormat="false" ht="13.8" hidden="false" customHeight="false" outlineLevel="0" collapsed="false">
      <c r="B220" s="95" t="s">
        <v>392</v>
      </c>
      <c r="C220" s="96" t="s">
        <v>175</v>
      </c>
      <c r="D220" s="101" t="n">
        <f aca="false">F219+0.01</f>
        <v>420000.01</v>
      </c>
      <c r="E220" s="97" t="s">
        <v>173</v>
      </c>
      <c r="F220" s="98" t="n">
        <v>560000</v>
      </c>
      <c r="G220" s="119" t="n">
        <f aca="false">$G$175</f>
        <v>3177</v>
      </c>
      <c r="H220" s="83" t="n">
        <f aca="false">SUM(J220,K220)</f>
        <v>3177</v>
      </c>
      <c r="I220" s="83" t="n">
        <f aca="false">SUM(J220:L220)</f>
        <v>5276.19</v>
      </c>
      <c r="J220" s="83" t="n">
        <f aca="false">IF(MOD(G220*0.9434*10^(2+1),20)=5, TRUNC(G220*0.9434,2), ROUND(G220*0.9434,2))</f>
        <v>2997.18</v>
      </c>
      <c r="K220" s="100" t="n">
        <f aca="false">IF(MOD(G220*0.0566*10^(2+1),20)=5, TRUNC(G220*0.0566,2), ROUND(G220*0.0566,2))</f>
        <v>179.82</v>
      </c>
      <c r="L220" s="87" t="n">
        <f aca="false">$L$175</f>
        <v>2099.19</v>
      </c>
      <c r="M220" s="86" t="n">
        <f aca="false">(J220+K220)*0.05</f>
        <v>158.85</v>
      </c>
      <c r="N220" s="87" t="n">
        <f aca="false">SUM(J220:M220)</f>
        <v>5435.04</v>
      </c>
    </row>
    <row r="221" customFormat="false" ht="13.8" hidden="false" customHeight="false" outlineLevel="0" collapsed="false">
      <c r="B221" s="95" t="s">
        <v>393</v>
      </c>
      <c r="C221" s="96" t="s">
        <v>175</v>
      </c>
      <c r="D221" s="101" t="n">
        <f aca="false">F220+0.01</f>
        <v>560000.01</v>
      </c>
      <c r="E221" s="97" t="s">
        <v>173</v>
      </c>
      <c r="F221" s="98" t="n">
        <v>700000</v>
      </c>
      <c r="G221" s="119" t="n">
        <f aca="false">$G$176</f>
        <v>3351.5</v>
      </c>
      <c r="H221" s="83" t="n">
        <f aca="false">SUM(J221,K221)</f>
        <v>3351.5</v>
      </c>
      <c r="I221" s="83" t="n">
        <f aca="false">SUM(J221:L221)</f>
        <v>5566.18</v>
      </c>
      <c r="J221" s="83" t="n">
        <f aca="false">IF(MOD(G221*0.9434*10^(2+1),20)=5, TRUNC(G221*0.9434,2), ROUND(G221*0.9434,2))</f>
        <v>3161.81</v>
      </c>
      <c r="K221" s="100" t="n">
        <f aca="false">IF(MOD(G221*0.0566*10^(2+1),20)=5, TRUNC(G221*0.0566,2), ROUND(G221*0.0566,2))</f>
        <v>189.69</v>
      </c>
      <c r="L221" s="87" t="n">
        <f aca="false">$L$176</f>
        <v>2214.68</v>
      </c>
      <c r="M221" s="86" t="n">
        <f aca="false">(J221+K221)*0.05</f>
        <v>167.575</v>
      </c>
      <c r="N221" s="87" t="n">
        <f aca="false">SUM(J221:M221)</f>
        <v>5733.755</v>
      </c>
    </row>
    <row r="222" customFormat="false" ht="13.8" hidden="false" customHeight="false" outlineLevel="0" collapsed="false">
      <c r="B222" s="95" t="s">
        <v>394</v>
      </c>
      <c r="C222" s="96" t="s">
        <v>175</v>
      </c>
      <c r="D222" s="101" t="n">
        <f aca="false">F221+0.01</f>
        <v>700000.01</v>
      </c>
      <c r="E222" s="97" t="s">
        <v>173</v>
      </c>
      <c r="F222" s="98" t="n">
        <v>840000</v>
      </c>
      <c r="G222" s="119" t="n">
        <f aca="false">$G$177</f>
        <v>3526.46</v>
      </c>
      <c r="H222" s="83" t="n">
        <f aca="false">SUM(J222,K222)</f>
        <v>3526.46</v>
      </c>
      <c r="I222" s="83" t="n">
        <f aca="false">SUM(J222:L222)</f>
        <v>5856.75</v>
      </c>
      <c r="J222" s="83" t="n">
        <f aca="false">IF(MOD(G222*0.9434*10^(2+1),20)=5, TRUNC(G222*0.9434,2), ROUND(G222*0.9434,2))</f>
        <v>3326.86</v>
      </c>
      <c r="K222" s="100" t="n">
        <f aca="false">IF(MOD(G222*0.0566*10^(2+1),20)=5, TRUNC(G222*0.0566,2), ROUND(G222*0.0566,2))</f>
        <v>199.6</v>
      </c>
      <c r="L222" s="87" t="n">
        <f aca="false">$L$177</f>
        <v>2330.29</v>
      </c>
      <c r="M222" s="86" t="n">
        <f aca="false">(J222+K222)*0.05</f>
        <v>176.323</v>
      </c>
      <c r="N222" s="87" t="n">
        <f aca="false">SUM(J222:M222)</f>
        <v>6033.073</v>
      </c>
    </row>
    <row r="223" customFormat="false" ht="13.8" hidden="false" customHeight="false" outlineLevel="0" collapsed="false">
      <c r="B223" s="95" t="s">
        <v>395</v>
      </c>
      <c r="C223" s="96" t="s">
        <v>175</v>
      </c>
      <c r="D223" s="101" t="n">
        <f aca="false">F222+0.01</f>
        <v>840000.01</v>
      </c>
      <c r="E223" s="97" t="s">
        <v>173</v>
      </c>
      <c r="F223" s="98" t="n">
        <v>1120000</v>
      </c>
      <c r="G223" s="119" t="n">
        <f aca="false">$G$178</f>
        <v>3702.03</v>
      </c>
      <c r="H223" s="83" t="n">
        <f aca="false">SUM(J223,K223)</f>
        <v>3702.03</v>
      </c>
      <c r="I223" s="83" t="n">
        <f aca="false">SUM(J223:L223)</f>
        <v>6559.51</v>
      </c>
      <c r="J223" s="83" t="n">
        <f aca="false">IF(MOD(G223*0.9434*10^(2+1),20)=5, TRUNC(G223*0.9434,2), ROUND(G223*0.9434,2))</f>
        <v>3492.5</v>
      </c>
      <c r="K223" s="100" t="n">
        <f aca="false">IF(MOD(G223*0.0566*10^(2+1),20)=5, TRUNC(G223*0.0566,2), ROUND(G223*0.0566,2))</f>
        <v>209.53</v>
      </c>
      <c r="L223" s="87" t="n">
        <f aca="false">$L$178</f>
        <v>2857.48</v>
      </c>
      <c r="M223" s="86" t="n">
        <f aca="false">(J223+K223)*0.05</f>
        <v>185.1015</v>
      </c>
      <c r="N223" s="87" t="n">
        <f aca="false">SUM(J223:M223)</f>
        <v>6744.6115</v>
      </c>
    </row>
    <row r="224" customFormat="false" ht="13.8" hidden="false" customHeight="false" outlineLevel="0" collapsed="false">
      <c r="B224" s="95" t="s">
        <v>396</v>
      </c>
      <c r="C224" s="96" t="s">
        <v>175</v>
      </c>
      <c r="D224" s="101" t="n">
        <f aca="false">F223+0.01</f>
        <v>1120000.01</v>
      </c>
      <c r="E224" s="97" t="s">
        <v>173</v>
      </c>
      <c r="F224" s="98" t="n">
        <v>1400000</v>
      </c>
      <c r="G224" s="119" t="n">
        <f aca="false">$G$179</f>
        <v>4009.88</v>
      </c>
      <c r="H224" s="83" t="n">
        <f aca="false">SUM(J224,K224)</f>
        <v>4009.88</v>
      </c>
      <c r="I224" s="83" t="n">
        <f aca="false">SUM(J224:L224)</f>
        <v>7105.09</v>
      </c>
      <c r="J224" s="83" t="n">
        <f aca="false">IF(MOD(G224*0.9434*10^(2+1),20)=5, TRUNC(G224*0.9434,2), ROUND(G224*0.9434,2))</f>
        <v>3782.92</v>
      </c>
      <c r="K224" s="100" t="n">
        <f aca="false">IF(MOD(G224*0.0566*10^(2+1),20)=5, TRUNC(G224*0.0566,2), ROUND(G224*0.0566,2))</f>
        <v>226.96</v>
      </c>
      <c r="L224" s="87" t="n">
        <f aca="false">$L$179</f>
        <v>3095.21</v>
      </c>
      <c r="M224" s="86" t="n">
        <f aca="false">(J224+K224)*0.05</f>
        <v>200.494</v>
      </c>
      <c r="N224" s="87" t="n">
        <f aca="false">SUM(J224:M224)</f>
        <v>7305.584</v>
      </c>
    </row>
    <row r="225" customFormat="false" ht="13.8" hidden="false" customHeight="false" outlineLevel="0" collapsed="false">
      <c r="B225" s="95" t="s">
        <v>397</v>
      </c>
      <c r="C225" s="96" t="s">
        <v>175</v>
      </c>
      <c r="D225" s="101" t="n">
        <f aca="false">F224+0.01</f>
        <v>1400000.01</v>
      </c>
      <c r="E225" s="97" t="s">
        <v>173</v>
      </c>
      <c r="F225" s="98" t="n">
        <v>1680000</v>
      </c>
      <c r="G225" s="119" t="n">
        <f aca="false">$G$180</f>
        <v>4318.31</v>
      </c>
      <c r="H225" s="83" t="n">
        <f aca="false">SUM(J225,K225)</f>
        <v>4318.31</v>
      </c>
      <c r="I225" s="83" t="n">
        <f aca="false">SUM(J225:L225)</f>
        <v>7651.6</v>
      </c>
      <c r="J225" s="83" t="n">
        <f aca="false">IF(MOD(G225*0.9434*10^(2+1),20)=5, TRUNC(G225*0.9434,2), ROUND(G225*0.9434,2))</f>
        <v>4073.89</v>
      </c>
      <c r="K225" s="100" t="n">
        <f aca="false">IF(MOD(G225*0.0566*10^(2+1),20)=5, TRUNC(G225*0.0566,2), ROUND(G225*0.0566,2))</f>
        <v>244.42</v>
      </c>
      <c r="L225" s="87" t="n">
        <f aca="false">$L$180</f>
        <v>3333.29</v>
      </c>
      <c r="M225" s="86" t="n">
        <f aca="false">(J225+K225)*0.05</f>
        <v>215.9155</v>
      </c>
      <c r="N225" s="87" t="n">
        <f aca="false">SUM(J225:M225)</f>
        <v>7867.5155</v>
      </c>
    </row>
    <row r="226" customFormat="false" ht="13.8" hidden="false" customHeight="false" outlineLevel="0" collapsed="false">
      <c r="B226" s="95" t="s">
        <v>398</v>
      </c>
      <c r="C226" s="96" t="s">
        <v>175</v>
      </c>
      <c r="D226" s="101" t="n">
        <f aca="false">F225+0.01</f>
        <v>1680000.01</v>
      </c>
      <c r="E226" s="97" t="s">
        <v>173</v>
      </c>
      <c r="F226" s="98" t="n">
        <v>3200000</v>
      </c>
      <c r="G226" s="119" t="n">
        <f aca="false">$G$181</f>
        <v>4627.43</v>
      </c>
      <c r="H226" s="83" t="n">
        <f aca="false">SUM(J226,K226)</f>
        <v>4627.43</v>
      </c>
      <c r="I226" s="83" t="n">
        <f aca="false">SUM(J226:L226)</f>
        <v>8199.21</v>
      </c>
      <c r="J226" s="83" t="n">
        <f aca="false">IF(MOD(G226*0.9434*10^(2+1),20)=5, TRUNC(G226*0.9434,2), ROUND(G226*0.9434,2))</f>
        <v>4365.52</v>
      </c>
      <c r="K226" s="100" t="n">
        <f aca="false">IF(MOD(G226*0.0566*10^(2+1),20)=5, TRUNC(G226*0.0566,2), ROUND(G226*0.0566,2))</f>
        <v>261.91</v>
      </c>
      <c r="L226" s="87" t="n">
        <f aca="false">$L$181</f>
        <v>3571.78</v>
      </c>
      <c r="M226" s="86" t="n">
        <f aca="false">(J226+K226)*0.05</f>
        <v>231.3715</v>
      </c>
      <c r="N226" s="87" t="n">
        <f aca="false">SUM(J226:M226)</f>
        <v>8430.5815</v>
      </c>
    </row>
    <row r="227" customFormat="false" ht="13.8" hidden="false" customHeight="false" outlineLevel="0" collapsed="false">
      <c r="B227" s="102" t="s">
        <v>399</v>
      </c>
      <c r="C227" s="103"/>
      <c r="D227" s="104"/>
      <c r="E227" s="104" t="s">
        <v>198</v>
      </c>
      <c r="F227" s="105" t="n">
        <v>3200000</v>
      </c>
      <c r="G227" s="119" t="n">
        <f aca="false">$G$182</f>
        <v>5784.48</v>
      </c>
      <c r="H227" s="83" t="n">
        <f aca="false">SUM(J227,K227)</f>
        <v>5784.48</v>
      </c>
      <c r="I227" s="83" t="n">
        <f aca="false">SUM(J227:L227)</f>
        <v>10249.34</v>
      </c>
      <c r="J227" s="106" t="n">
        <f aca="false">IF(MOD(G227*0.9434*10^(2+1),20)=5, TRUNC(G227*0.9434,2), ROUND(G227*0.9434,2))</f>
        <v>5457.08</v>
      </c>
      <c r="K227" s="107" t="n">
        <f aca="false">IF(MOD(G227*0.0566*10^(2+1),20)=5, TRUNC(G227*0.0566,2), ROUND(G227*0.0566,2))</f>
        <v>327.4</v>
      </c>
      <c r="L227" s="108" t="n">
        <f aca="false">$L$182</f>
        <v>4464.86</v>
      </c>
      <c r="M227" s="86" t="n">
        <f aca="false">(J227+K227)*0.05</f>
        <v>289.224</v>
      </c>
      <c r="N227" s="108" t="n">
        <f aca="false">SUM(J227:M227)</f>
        <v>10538.564</v>
      </c>
    </row>
    <row r="228" customFormat="false" ht="13.8" hidden="false" customHeight="true" outlineLevel="0" collapsed="false">
      <c r="B228" s="76" t="s">
        <v>400</v>
      </c>
      <c r="C228" s="80" t="s">
        <v>401</v>
      </c>
      <c r="D228" s="80"/>
      <c r="E228" s="80"/>
      <c r="F228" s="80"/>
      <c r="G228" s="81" t="n">
        <f aca="false">'VALORES PARA ALTERAR 2025'!B95</f>
        <v>50.73</v>
      </c>
      <c r="H228" s="82" t="n">
        <f aca="false">SUM(J228,K228)</f>
        <v>50.73</v>
      </c>
      <c r="I228" s="83" t="n">
        <f aca="false">SUM(J228:L228)</f>
        <v>60.98</v>
      </c>
      <c r="J228" s="82" t="n">
        <f aca="false">IF(MOD(G228*0.9434*10^(2+1),20)=5, TRUNC(G228*0.9434,2), ROUND(G228*0.9434,2))</f>
        <v>47.86</v>
      </c>
      <c r="K228" s="84" t="n">
        <f aca="false">IF(MOD(G228*0.0566*10^(2+1),20)=5, TRUNC(G228*0.0566,2), ROUND(G228*0.0566,2))</f>
        <v>2.87</v>
      </c>
      <c r="L228" s="85" t="n">
        <f aca="false">'VALORES PARA ALTERAR 2025'!C95</f>
        <v>10.25</v>
      </c>
      <c r="M228" s="129" t="n">
        <f aca="false">(J228+K228)*0.05</f>
        <v>2.5365</v>
      </c>
      <c r="N228" s="112" t="n">
        <f aca="false">SUM(J228:M228)</f>
        <v>63.5165</v>
      </c>
    </row>
    <row r="229" customFormat="false" ht="13.8" hidden="false" customHeight="true" outlineLevel="0" collapsed="false">
      <c r="B229" s="76" t="s">
        <v>166</v>
      </c>
      <c r="C229" s="109" t="s">
        <v>402</v>
      </c>
      <c r="D229" s="109"/>
      <c r="E229" s="109"/>
      <c r="F229" s="109"/>
      <c r="G229" s="109"/>
      <c r="H229" s="109"/>
      <c r="I229" s="109"/>
      <c r="J229" s="109"/>
      <c r="K229" s="109"/>
      <c r="L229" s="109"/>
      <c r="M229" s="109"/>
      <c r="N229" s="109"/>
      <c r="P229" s="130"/>
    </row>
    <row r="230" customFormat="false" ht="13.8" hidden="false" customHeight="true" outlineLevel="0" collapsed="false">
      <c r="B230" s="76" t="s">
        <v>403</v>
      </c>
      <c r="C230" s="80" t="s">
        <v>404</v>
      </c>
      <c r="D230" s="80"/>
      <c r="E230" s="80"/>
      <c r="F230" s="80"/>
      <c r="G230" s="81" t="n">
        <f aca="false">'VALORES PARA ALTERAR 2025'!B97</f>
        <v>2456.62</v>
      </c>
      <c r="H230" s="82" t="n">
        <f aca="false">SUM(J230,K230)</f>
        <v>2456.62</v>
      </c>
      <c r="I230" s="83" t="n">
        <f aca="false">SUM(J230:L230)</f>
        <v>2974.34</v>
      </c>
      <c r="J230" s="82" t="n">
        <f aca="false">IF(MOD(G230*0.9434*10^(2+1),20)=5, TRUNC(G230*0.9434,2), ROUND(G230*0.9434,2))</f>
        <v>2317.58</v>
      </c>
      <c r="K230" s="84" t="n">
        <f aca="false">IF(MOD(G230*0.0566*10^(2+1),20)=5, TRUNC(G230*0.0566,2), ROUND(G230*0.0566,2))</f>
        <v>139.04</v>
      </c>
      <c r="L230" s="85" t="n">
        <f aca="false">'VALORES PARA ALTERAR 2025'!C97</f>
        <v>517.72</v>
      </c>
      <c r="M230" s="86" t="n">
        <f aca="false">(J230+K230)*0.05</f>
        <v>122.831</v>
      </c>
      <c r="N230" s="112" t="n">
        <f aca="false">SUM(J230:M230)</f>
        <v>3097.171</v>
      </c>
    </row>
    <row r="231" customFormat="false" ht="13.8" hidden="false" customHeight="true" outlineLevel="0" collapsed="false">
      <c r="B231" s="76" t="s">
        <v>166</v>
      </c>
      <c r="C231" s="109" t="s">
        <v>405</v>
      </c>
      <c r="D231" s="109"/>
      <c r="E231" s="109"/>
      <c r="F231" s="109"/>
      <c r="G231" s="109"/>
      <c r="H231" s="109"/>
      <c r="I231" s="109"/>
      <c r="J231" s="109"/>
      <c r="K231" s="109"/>
      <c r="L231" s="109"/>
      <c r="M231" s="109"/>
      <c r="N231" s="109"/>
      <c r="P231" s="130"/>
    </row>
    <row r="232" customFormat="false" ht="13.8" hidden="false" customHeight="true" outlineLevel="0" collapsed="false">
      <c r="B232" s="89" t="s">
        <v>166</v>
      </c>
      <c r="C232" s="90" t="s">
        <v>171</v>
      </c>
      <c r="D232" s="90"/>
      <c r="E232" s="91" t="s">
        <v>171</v>
      </c>
      <c r="F232" s="91"/>
      <c r="G232" s="92"/>
      <c r="H232" s="92"/>
      <c r="I232" s="92"/>
      <c r="J232" s="92"/>
      <c r="K232" s="93"/>
      <c r="L232" s="94"/>
      <c r="M232" s="92"/>
      <c r="N232" s="94"/>
    </row>
    <row r="233" customFormat="false" ht="13.8" hidden="false" customHeight="false" outlineLevel="0" collapsed="false">
      <c r="B233" s="95" t="s">
        <v>406</v>
      </c>
      <c r="C233" s="96"/>
      <c r="D233" s="97"/>
      <c r="E233" s="97" t="s">
        <v>173</v>
      </c>
      <c r="F233" s="98" t="n">
        <v>1400</v>
      </c>
      <c r="G233" s="119" t="n">
        <f aca="false">$G$159</f>
        <v>152.08</v>
      </c>
      <c r="H233" s="83" t="n">
        <f aca="false">SUM(J233,K233)</f>
        <v>152.08</v>
      </c>
      <c r="I233" s="83" t="n">
        <f aca="false">SUM(J233:L233)</f>
        <v>210.69</v>
      </c>
      <c r="J233" s="83" t="n">
        <f aca="false">IF(MOD(G233*0.9434*10^(2+1),20)=5, TRUNC(G233*0.9434,2), ROUND(G233*0.9434,2))</f>
        <v>143.47</v>
      </c>
      <c r="K233" s="100" t="n">
        <f aca="false">IF(MOD(G233*0.0566*10^(2+1),20)=5, TRUNC(G233*0.0566,2), ROUND(G233*0.0566,2))</f>
        <v>8.61</v>
      </c>
      <c r="L233" s="87" t="n">
        <f aca="false">$L$159</f>
        <v>58.61</v>
      </c>
      <c r="M233" s="86" t="n">
        <f aca="false">(J233+K233)*0.05</f>
        <v>7.604</v>
      </c>
      <c r="N233" s="87" t="n">
        <f aca="false">SUM(J233:M233)</f>
        <v>218.294</v>
      </c>
    </row>
    <row r="234" customFormat="false" ht="13.8" hidden="false" customHeight="false" outlineLevel="0" collapsed="false">
      <c r="B234" s="95" t="s">
        <v>407</v>
      </c>
      <c r="C234" s="96" t="s">
        <v>175</v>
      </c>
      <c r="D234" s="101" t="n">
        <f aca="false">F233+0.01</f>
        <v>1400.01</v>
      </c>
      <c r="E234" s="97" t="s">
        <v>173</v>
      </c>
      <c r="F234" s="98" t="n">
        <v>2720</v>
      </c>
      <c r="G234" s="119" t="n">
        <f aca="false">$G$160</f>
        <v>248.07</v>
      </c>
      <c r="H234" s="83" t="n">
        <f aca="false">SUM(J234,K234)</f>
        <v>248.07</v>
      </c>
      <c r="I234" s="83" t="n">
        <f aca="false">SUM(J234:L234)</f>
        <v>343.67</v>
      </c>
      <c r="J234" s="83" t="n">
        <f aca="false">IF(MOD(G234*0.9434*10^(2+1),20)=5, TRUNC(G234*0.9434,2), ROUND(G234*0.9434,2))</f>
        <v>234.03</v>
      </c>
      <c r="K234" s="100" t="n">
        <f aca="false">IF(MOD(G234*0.0566*10^(2+1),20)=5, TRUNC(G234*0.0566,2), ROUND(G234*0.0566,2))</f>
        <v>14.04</v>
      </c>
      <c r="L234" s="87" t="n">
        <f aca="false">$L$160</f>
        <v>95.6</v>
      </c>
      <c r="M234" s="86" t="n">
        <f aca="false">(J234+K234)*0.05</f>
        <v>12.4035</v>
      </c>
      <c r="N234" s="87" t="n">
        <f aca="false">SUM(J234:M234)</f>
        <v>356.0735</v>
      </c>
    </row>
    <row r="235" customFormat="false" ht="13.8" hidden="false" customHeight="false" outlineLevel="0" collapsed="false">
      <c r="B235" s="95" t="s">
        <v>408</v>
      </c>
      <c r="C235" s="96" t="s">
        <v>175</v>
      </c>
      <c r="D235" s="101" t="n">
        <f aca="false">F234+0.01</f>
        <v>2720.01</v>
      </c>
      <c r="E235" s="97" t="s">
        <v>173</v>
      </c>
      <c r="F235" s="98" t="n">
        <v>5440</v>
      </c>
      <c r="G235" s="119" t="n">
        <f aca="false">$G$161</f>
        <v>359.52</v>
      </c>
      <c r="H235" s="83" t="n">
        <f aca="false">SUM(J235,K235)</f>
        <v>359.52</v>
      </c>
      <c r="I235" s="83" t="n">
        <f aca="false">SUM(J235:L235)</f>
        <v>498.04</v>
      </c>
      <c r="J235" s="83" t="n">
        <f aca="false">IF(MOD(G235*0.9434*10^(2+1),20)=5, TRUNC(G235*0.9434,2), ROUND(G235*0.9434,2))</f>
        <v>339.17</v>
      </c>
      <c r="K235" s="100" t="n">
        <f aca="false">IF(MOD(G235*0.0566*10^(2+1),20)=5, TRUNC(G235*0.0566,2), ROUND(G235*0.0566,2))</f>
        <v>20.35</v>
      </c>
      <c r="L235" s="87" t="n">
        <f aca="false">$L$161</f>
        <v>138.52</v>
      </c>
      <c r="M235" s="86" t="n">
        <f aca="false">(J235+K235)*0.05</f>
        <v>17.976</v>
      </c>
      <c r="N235" s="87" t="n">
        <f aca="false">SUM(J235:M235)</f>
        <v>516.016</v>
      </c>
    </row>
    <row r="236" customFormat="false" ht="13.8" hidden="false" customHeight="false" outlineLevel="0" collapsed="false">
      <c r="B236" s="95" t="s">
        <v>409</v>
      </c>
      <c r="C236" s="96" t="s">
        <v>175</v>
      </c>
      <c r="D236" s="101" t="n">
        <f aca="false">F235+0.01</f>
        <v>5440.01</v>
      </c>
      <c r="E236" s="97" t="s">
        <v>173</v>
      </c>
      <c r="F236" s="98" t="n">
        <v>7000</v>
      </c>
      <c r="G236" s="119" t="n">
        <f aca="false">$G$162</f>
        <v>497.69</v>
      </c>
      <c r="H236" s="83" t="n">
        <f aca="false">SUM(J236,K236)</f>
        <v>497.69</v>
      </c>
      <c r="I236" s="83" t="n">
        <f aca="false">SUM(J236:L236)</f>
        <v>689.47</v>
      </c>
      <c r="J236" s="83" t="n">
        <f aca="false">IF(MOD(G236*0.9434*10^(2+1),20)=5, TRUNC(G236*0.9434,2), ROUND(G236*0.9434,2))</f>
        <v>469.52</v>
      </c>
      <c r="K236" s="100" t="n">
        <f aca="false">IF(MOD(G236*0.0566*10^(2+1),20)=5, TRUNC(G236*0.0566,2), ROUND(G236*0.0566,2))</f>
        <v>28.17</v>
      </c>
      <c r="L236" s="87" t="n">
        <f aca="false">$L$162</f>
        <v>191.78</v>
      </c>
      <c r="M236" s="86" t="n">
        <f aca="false">(J236+K236)*0.05</f>
        <v>24.8845</v>
      </c>
      <c r="N236" s="87" t="n">
        <f aca="false">SUM(J236:M236)</f>
        <v>714.3545</v>
      </c>
    </row>
    <row r="237" customFormat="false" ht="13.8" hidden="false" customHeight="false" outlineLevel="0" collapsed="false">
      <c r="B237" s="95" t="s">
        <v>410</v>
      </c>
      <c r="C237" s="96" t="s">
        <v>175</v>
      </c>
      <c r="D237" s="101" t="n">
        <f aca="false">F236+0.01</f>
        <v>7000.01</v>
      </c>
      <c r="E237" s="97" t="s">
        <v>173</v>
      </c>
      <c r="F237" s="98" t="n">
        <v>14000</v>
      </c>
      <c r="G237" s="119" t="n">
        <f aca="false">$G$163</f>
        <v>663.72</v>
      </c>
      <c r="H237" s="83" t="n">
        <f aca="false">SUM(J237,K237)</f>
        <v>663.72</v>
      </c>
      <c r="I237" s="83" t="n">
        <f aca="false">SUM(J237:L237)</f>
        <v>919.44</v>
      </c>
      <c r="J237" s="83" t="n">
        <f aca="false">IF(MOD(G237*0.9434*10^(2+1),20)=5, TRUNC(G237*0.9434,2), ROUND(G237*0.9434,2))</f>
        <v>626.15</v>
      </c>
      <c r="K237" s="100" t="n">
        <f aca="false">IF(MOD(G237*0.0566*10^(2+1),20)=5, TRUNC(G237*0.0566,2), ROUND(G237*0.0566,2))</f>
        <v>37.57</v>
      </c>
      <c r="L237" s="87" t="n">
        <f aca="false">$L$163</f>
        <v>255.72</v>
      </c>
      <c r="M237" s="86" t="n">
        <f aca="false">(J237+K237)*0.05</f>
        <v>33.186</v>
      </c>
      <c r="N237" s="87" t="n">
        <f aca="false">SUM(J237:M237)</f>
        <v>952.626</v>
      </c>
    </row>
    <row r="238" customFormat="false" ht="13.8" hidden="false" customHeight="false" outlineLevel="0" collapsed="false">
      <c r="B238" s="95" t="s">
        <v>411</v>
      </c>
      <c r="C238" s="96" t="s">
        <v>175</v>
      </c>
      <c r="D238" s="101" t="n">
        <f aca="false">F237+0.01</f>
        <v>14000.01</v>
      </c>
      <c r="E238" s="97" t="s">
        <v>173</v>
      </c>
      <c r="F238" s="98" t="n">
        <v>28000</v>
      </c>
      <c r="G238" s="119" t="n">
        <f aca="false">$G$164</f>
        <v>857.45</v>
      </c>
      <c r="H238" s="83" t="n">
        <f aca="false">SUM(J238,K238)</f>
        <v>857.45</v>
      </c>
      <c r="I238" s="83" t="n">
        <f aca="false">SUM(J238:L238)</f>
        <v>1187.88</v>
      </c>
      <c r="J238" s="83" t="n">
        <f aca="false">IF(MOD(G238*0.9434*10^(2+1),20)=5, TRUNC(G238*0.9434,2), ROUND(G238*0.9434,2))</f>
        <v>808.92</v>
      </c>
      <c r="K238" s="100" t="n">
        <f aca="false">IF(MOD(G238*0.0566*10^(2+1),20)=5, TRUNC(G238*0.0566,2), ROUND(G238*0.0566,2))</f>
        <v>48.53</v>
      </c>
      <c r="L238" s="87" t="n">
        <f aca="false">$L$164</f>
        <v>330.43</v>
      </c>
      <c r="M238" s="86" t="n">
        <f aca="false">(J238+K238)*0.05</f>
        <v>42.8725</v>
      </c>
      <c r="N238" s="87" t="n">
        <f aca="false">SUM(J238:M238)</f>
        <v>1230.7525</v>
      </c>
    </row>
    <row r="239" customFormat="false" ht="13.8" hidden="false" customHeight="false" outlineLevel="0" collapsed="false">
      <c r="B239" s="95" t="s">
        <v>412</v>
      </c>
      <c r="C239" s="96" t="s">
        <v>175</v>
      </c>
      <c r="D239" s="101" t="n">
        <f aca="false">F238+0.01</f>
        <v>28000.01</v>
      </c>
      <c r="E239" s="97" t="s">
        <v>173</v>
      </c>
      <c r="F239" s="98" t="n">
        <v>42000</v>
      </c>
      <c r="G239" s="119" t="n">
        <f aca="false">$G$165</f>
        <v>1078.54</v>
      </c>
      <c r="H239" s="83" t="n">
        <f aca="false">SUM(J239,K239)</f>
        <v>1078.54</v>
      </c>
      <c r="I239" s="83" t="n">
        <f aca="false">SUM(J239:L239)</f>
        <v>1494.14</v>
      </c>
      <c r="J239" s="83" t="n">
        <f aca="false">IF(MOD(G239*0.9434*10^(2+1),20)=5, TRUNC(G239*0.9434,2), ROUND(G239*0.9434,2))</f>
        <v>1017.49</v>
      </c>
      <c r="K239" s="100" t="n">
        <f aca="false">IF(MOD(G239*0.0566*10^(2+1),20)=5, TRUNC(G239*0.0566,2), ROUND(G239*0.0566,2))</f>
        <v>61.05</v>
      </c>
      <c r="L239" s="87" t="n">
        <f aca="false">$L$165</f>
        <v>415.6</v>
      </c>
      <c r="M239" s="86" t="n">
        <f aca="false">(J239+K239)*0.05</f>
        <v>53.927</v>
      </c>
      <c r="N239" s="87" t="n">
        <f aca="false">SUM(J239:M239)</f>
        <v>1548.067</v>
      </c>
    </row>
    <row r="240" customFormat="false" ht="13.8" hidden="false" customHeight="false" outlineLevel="0" collapsed="false">
      <c r="B240" s="95" t="s">
        <v>413</v>
      </c>
      <c r="C240" s="96" t="s">
        <v>175</v>
      </c>
      <c r="D240" s="101" t="n">
        <f aca="false">F239+0.01</f>
        <v>42000.01</v>
      </c>
      <c r="E240" s="97" t="s">
        <v>173</v>
      </c>
      <c r="F240" s="98" t="n">
        <v>56000</v>
      </c>
      <c r="G240" s="119" t="n">
        <f aca="false">$G$166</f>
        <v>1327.66</v>
      </c>
      <c r="H240" s="83" t="n">
        <f aca="false">SUM(J240,K240)</f>
        <v>1327.66</v>
      </c>
      <c r="I240" s="83" t="n">
        <f aca="false">SUM(J240:L240)</f>
        <v>1839.22</v>
      </c>
      <c r="J240" s="83" t="n">
        <f aca="false">IF(MOD(G240*0.9434*10^(2+1),20)=5, TRUNC(G240*0.9434,2), ROUND(G240*0.9434,2))</f>
        <v>1252.51</v>
      </c>
      <c r="K240" s="100" t="n">
        <f aca="false">IF(MOD(G240*0.0566*10^(2+1),20)=5, TRUNC(G240*0.0566,2), ROUND(G240*0.0566,2))</f>
        <v>75.15</v>
      </c>
      <c r="L240" s="87" t="n">
        <f aca="false">$L$166</f>
        <v>511.56</v>
      </c>
      <c r="M240" s="86" t="n">
        <f aca="false">(J240+K240)*0.05</f>
        <v>66.383</v>
      </c>
      <c r="N240" s="87" t="n">
        <f aca="false">SUM(J240:M240)</f>
        <v>1905.603</v>
      </c>
    </row>
    <row r="241" customFormat="false" ht="13.8" hidden="false" customHeight="false" outlineLevel="0" collapsed="false">
      <c r="B241" s="95" t="s">
        <v>414</v>
      </c>
      <c r="C241" s="96" t="s">
        <v>175</v>
      </c>
      <c r="D241" s="101" t="n">
        <f aca="false">F240+0.01</f>
        <v>56000.01</v>
      </c>
      <c r="E241" s="97" t="s">
        <v>173</v>
      </c>
      <c r="F241" s="98" t="n">
        <v>70000</v>
      </c>
      <c r="G241" s="119" t="n">
        <f aca="false">$G$167</f>
        <v>1604.31</v>
      </c>
      <c r="H241" s="83" t="n">
        <f aca="false">SUM(J241,K241)</f>
        <v>1604.31</v>
      </c>
      <c r="I241" s="83" t="n">
        <f aca="false">SUM(J241:L241)</f>
        <v>2222.49</v>
      </c>
      <c r="J241" s="83" t="n">
        <f aca="false">IF(MOD(G241*0.9434*10^(2+1),20)=5, TRUNC(G241*0.9434,2), ROUND(G241*0.9434,2))</f>
        <v>1513.51</v>
      </c>
      <c r="K241" s="100" t="n">
        <f aca="false">IF(MOD(G241*0.0566*10^(2+1),20)=5, TRUNC(G241*0.0566,2), ROUND(G241*0.0566,2))</f>
        <v>90.8</v>
      </c>
      <c r="L241" s="87" t="n">
        <f aca="false">$L$167</f>
        <v>618.18</v>
      </c>
      <c r="M241" s="86" t="n">
        <f aca="false">(J241+K241)*0.05</f>
        <v>80.2155</v>
      </c>
      <c r="N241" s="87" t="n">
        <f aca="false">SUM(J241:M241)</f>
        <v>2302.7055</v>
      </c>
    </row>
    <row r="242" customFormat="false" ht="13.8" hidden="false" customHeight="false" outlineLevel="0" collapsed="false">
      <c r="B242" s="95" t="s">
        <v>415</v>
      </c>
      <c r="C242" s="96" t="s">
        <v>175</v>
      </c>
      <c r="D242" s="101" t="n">
        <f aca="false">F241+0.01</f>
        <v>70000.01</v>
      </c>
      <c r="E242" s="97" t="s">
        <v>173</v>
      </c>
      <c r="F242" s="98" t="n">
        <v>105000</v>
      </c>
      <c r="G242" s="119" t="n">
        <f aca="false">$G$168</f>
        <v>2019.14</v>
      </c>
      <c r="H242" s="83" t="n">
        <f aca="false">SUM(J242,K242)</f>
        <v>2019.14</v>
      </c>
      <c r="I242" s="83" t="n">
        <f aca="false">SUM(J242:L242)</f>
        <v>2797.14</v>
      </c>
      <c r="J242" s="83" t="n">
        <f aca="false">IF(MOD(G242*0.9434*10^(2+1),20)=5, TRUNC(G242*0.9434,2), ROUND(G242*0.9434,2))</f>
        <v>1904.86</v>
      </c>
      <c r="K242" s="100" t="n">
        <f aca="false">IF(MOD(G242*0.0566*10^(2+1),20)=5, TRUNC(G242*0.0566,2), ROUND(G242*0.0566,2))</f>
        <v>114.28</v>
      </c>
      <c r="L242" s="87" t="n">
        <f aca="false">$L$168</f>
        <v>778</v>
      </c>
      <c r="M242" s="86" t="n">
        <f aca="false">(J242+K242)*0.05</f>
        <v>100.957</v>
      </c>
      <c r="N242" s="87" t="n">
        <f aca="false">SUM(J242:M242)</f>
        <v>2898.097</v>
      </c>
    </row>
    <row r="243" customFormat="false" ht="13.8" hidden="false" customHeight="false" outlineLevel="0" collapsed="false">
      <c r="B243" s="95" t="s">
        <v>416</v>
      </c>
      <c r="C243" s="96" t="s">
        <v>175</v>
      </c>
      <c r="D243" s="101" t="n">
        <f aca="false">F242+0.01</f>
        <v>105000.01</v>
      </c>
      <c r="E243" s="97" t="s">
        <v>173</v>
      </c>
      <c r="F243" s="98" t="n">
        <v>140000</v>
      </c>
      <c r="G243" s="119" t="n">
        <f aca="false">$G$169</f>
        <v>2427.26</v>
      </c>
      <c r="H243" s="83" t="n">
        <f aca="false">SUM(J243,K243)</f>
        <v>2427.26</v>
      </c>
      <c r="I243" s="83" t="n">
        <f aca="false">SUM(J243:L243)</f>
        <v>3555.11</v>
      </c>
      <c r="J243" s="83" t="n">
        <f aca="false">IF(MOD(G243*0.9434*10^(2+1),20)=5, TRUNC(G243*0.9434,2), ROUND(G243*0.9434,2))</f>
        <v>2289.88</v>
      </c>
      <c r="K243" s="100" t="n">
        <f aca="false">IF(MOD(G243*0.0566*10^(2+1),20)=5, TRUNC(G243*0.0566,2), ROUND(G243*0.0566,2))</f>
        <v>137.38</v>
      </c>
      <c r="L243" s="87" t="n">
        <f aca="false">$L$169</f>
        <v>1127.85</v>
      </c>
      <c r="M243" s="86" t="n">
        <f aca="false">(J243+K243)*0.05</f>
        <v>121.363</v>
      </c>
      <c r="N243" s="87" t="n">
        <f aca="false">SUM(J243:M243)</f>
        <v>3676.473</v>
      </c>
    </row>
    <row r="244" customFormat="false" ht="13.8" hidden="false" customHeight="false" outlineLevel="0" collapsed="false">
      <c r="B244" s="95" t="s">
        <v>417</v>
      </c>
      <c r="C244" s="96" t="s">
        <v>175</v>
      </c>
      <c r="D244" s="101" t="n">
        <f aca="false">F243+0.01</f>
        <v>140000.01</v>
      </c>
      <c r="E244" s="97" t="s">
        <v>173</v>
      </c>
      <c r="F244" s="98" t="n">
        <v>175000</v>
      </c>
      <c r="G244" s="119" t="n">
        <f aca="false">$G$170</f>
        <v>2595.59</v>
      </c>
      <c r="H244" s="83" t="n">
        <f aca="false">SUM(J244,K244)</f>
        <v>2595.59</v>
      </c>
      <c r="I244" s="83" t="n">
        <f aca="false">SUM(J244:L244)</f>
        <v>3801.75</v>
      </c>
      <c r="J244" s="83" t="n">
        <f aca="false">IF(MOD(G244*0.9434*10^(2+1),20)=5, TRUNC(G244*0.9434,2), ROUND(G244*0.9434,2))</f>
        <v>2448.68</v>
      </c>
      <c r="K244" s="100" t="n">
        <f aca="false">IF(MOD(G244*0.0566*10^(2+1),20)=5, TRUNC(G244*0.0566,2), ROUND(G244*0.0566,2))</f>
        <v>146.91</v>
      </c>
      <c r="L244" s="87" t="n">
        <f aca="false">$L$170</f>
        <v>1206.16</v>
      </c>
      <c r="M244" s="86" t="n">
        <f aca="false">(J244+K244)*0.05</f>
        <v>129.7795</v>
      </c>
      <c r="N244" s="87" t="n">
        <f aca="false">SUM(J244:M244)</f>
        <v>3931.5295</v>
      </c>
    </row>
    <row r="245" customFormat="false" ht="13.8" hidden="false" customHeight="false" outlineLevel="0" collapsed="false">
      <c r="B245" s="95" t="s">
        <v>418</v>
      </c>
      <c r="C245" s="96" t="s">
        <v>175</v>
      </c>
      <c r="D245" s="101" t="n">
        <f aca="false">F244+0.01</f>
        <v>175000.01</v>
      </c>
      <c r="E245" s="97" t="s">
        <v>173</v>
      </c>
      <c r="F245" s="98" t="n">
        <v>210000</v>
      </c>
      <c r="G245" s="119" t="n">
        <f aca="false">$G$171</f>
        <v>2764.27</v>
      </c>
      <c r="H245" s="83" t="n">
        <f aca="false">SUM(J245,K245)</f>
        <v>2764.27</v>
      </c>
      <c r="I245" s="83" t="n">
        <f aca="false">SUM(J245:L245)</f>
        <v>4048.81</v>
      </c>
      <c r="J245" s="83" t="n">
        <f aca="false">IF(MOD(G245*0.9434*10^(2+1),20)=5, TRUNC(G245*0.9434,2), ROUND(G245*0.9434,2))</f>
        <v>2607.81</v>
      </c>
      <c r="K245" s="100" t="n">
        <f aca="false">IF(MOD(G245*0.0566*10^(2+1),20)=5, TRUNC(G245*0.0566,2), ROUND(G245*0.0566,2))</f>
        <v>156.46</v>
      </c>
      <c r="L245" s="87" t="n">
        <f aca="false">$L$171</f>
        <v>1284.54</v>
      </c>
      <c r="M245" s="86" t="n">
        <f aca="false">(J245+K245)*0.05</f>
        <v>138.2135</v>
      </c>
      <c r="N245" s="87" t="n">
        <f aca="false">SUM(J245:M245)</f>
        <v>4187.0235</v>
      </c>
    </row>
    <row r="246" customFormat="false" ht="13.8" hidden="false" customHeight="false" outlineLevel="0" collapsed="false">
      <c r="B246" s="95" t="s">
        <v>419</v>
      </c>
      <c r="C246" s="96" t="s">
        <v>175</v>
      </c>
      <c r="D246" s="101" t="n">
        <f aca="false">F245+0.01</f>
        <v>210000.01</v>
      </c>
      <c r="E246" s="97" t="s">
        <v>173</v>
      </c>
      <c r="F246" s="98" t="n">
        <v>280000</v>
      </c>
      <c r="G246" s="119" t="n">
        <f aca="false">$G$172</f>
        <v>2933.42</v>
      </c>
      <c r="H246" s="83" t="n">
        <f aca="false">SUM(J246,K246)</f>
        <v>2933.42</v>
      </c>
      <c r="I246" s="83" t="n">
        <f aca="false">SUM(J246:L246)</f>
        <v>4558.7</v>
      </c>
      <c r="J246" s="83" t="n">
        <f aca="false">IF(MOD(G246*0.9434*10^(2+1),20)=5, TRUNC(G246*0.9434,2), ROUND(G246*0.9434,2))</f>
        <v>2767.39</v>
      </c>
      <c r="K246" s="100" t="n">
        <f aca="false">IF(MOD(G246*0.0566*10^(2+1),20)=5, TRUNC(G246*0.0566,2), ROUND(G246*0.0566,2))</f>
        <v>166.03</v>
      </c>
      <c r="L246" s="87" t="n">
        <f aca="false">$L$172</f>
        <v>1625.28</v>
      </c>
      <c r="M246" s="86" t="n">
        <f aca="false">(J246+K246)*0.05</f>
        <v>146.671</v>
      </c>
      <c r="N246" s="87" t="n">
        <f aca="false">SUM(J246:M246)</f>
        <v>4705.371</v>
      </c>
    </row>
    <row r="247" customFormat="false" ht="13.8" hidden="false" customHeight="false" outlineLevel="0" collapsed="false">
      <c r="B247" s="95" t="s">
        <v>420</v>
      </c>
      <c r="C247" s="96" t="s">
        <v>175</v>
      </c>
      <c r="D247" s="101" t="n">
        <f aca="false">F246+0.01</f>
        <v>280000.01</v>
      </c>
      <c r="E247" s="97" t="s">
        <v>173</v>
      </c>
      <c r="F247" s="98" t="n">
        <v>350000</v>
      </c>
      <c r="G247" s="119" t="n">
        <f aca="false">$G$173</f>
        <v>3014.15</v>
      </c>
      <c r="H247" s="83" t="n">
        <f aca="false">SUM(J247,K247)</f>
        <v>3014.15</v>
      </c>
      <c r="I247" s="83" t="n">
        <f aca="false">SUM(J247:L247)</f>
        <v>4684.29</v>
      </c>
      <c r="J247" s="83" t="n">
        <f aca="false">IF(MOD(G247*0.9434*10^(2+1),20)=5, TRUNC(G247*0.9434,2), ROUND(G247*0.9434,2))</f>
        <v>2843.55</v>
      </c>
      <c r="K247" s="100" t="n">
        <f aca="false">IF(MOD(G247*0.0566*10^(2+1),20)=5, TRUNC(G247*0.0566,2), ROUND(G247*0.0566,2))</f>
        <v>170.6</v>
      </c>
      <c r="L247" s="87" t="n">
        <f aca="false">$L$173</f>
        <v>1670.14</v>
      </c>
      <c r="M247" s="86" t="n">
        <f aca="false">(J247+K247)*0.05</f>
        <v>150.7075</v>
      </c>
      <c r="N247" s="87" t="n">
        <f aca="false">SUM(J247:M247)</f>
        <v>4834.9975</v>
      </c>
    </row>
    <row r="248" customFormat="false" ht="13.8" hidden="false" customHeight="false" outlineLevel="0" collapsed="false">
      <c r="B248" s="95" t="s">
        <v>421</v>
      </c>
      <c r="C248" s="96" t="s">
        <v>175</v>
      </c>
      <c r="D248" s="101" t="n">
        <f aca="false">F247+0.01</f>
        <v>350000.01</v>
      </c>
      <c r="E248" s="97" t="s">
        <v>173</v>
      </c>
      <c r="F248" s="98" t="n">
        <v>420000</v>
      </c>
      <c r="G248" s="119" t="n">
        <f aca="false">$G$174</f>
        <v>3095.32</v>
      </c>
      <c r="H248" s="83" t="n">
        <f aca="false">SUM(J248,K248)</f>
        <v>3095.32</v>
      </c>
      <c r="I248" s="83" t="n">
        <f aca="false">SUM(J248:L248)</f>
        <v>4810.44</v>
      </c>
      <c r="J248" s="83" t="n">
        <f aca="false">IF(MOD(G248*0.9434*10^(2+1),20)=5, TRUNC(G248*0.9434,2), ROUND(G248*0.9434,2))</f>
        <v>2920.12</v>
      </c>
      <c r="K248" s="100" t="n">
        <f aca="false">IF(MOD(G248*0.0566*10^(2+1),20)=5, TRUNC(G248*0.0566,2), ROUND(G248*0.0566,2))</f>
        <v>175.2</v>
      </c>
      <c r="L248" s="87" t="n">
        <f aca="false">$L$174</f>
        <v>1715.12</v>
      </c>
      <c r="M248" s="86" t="n">
        <f aca="false">(J248+K248)*0.05</f>
        <v>154.766</v>
      </c>
      <c r="N248" s="87" t="n">
        <f aca="false">SUM(J248:M248)</f>
        <v>4965.206</v>
      </c>
    </row>
    <row r="249" customFormat="false" ht="13.8" hidden="false" customHeight="false" outlineLevel="0" collapsed="false">
      <c r="B249" s="95" t="s">
        <v>422</v>
      </c>
      <c r="C249" s="96" t="s">
        <v>175</v>
      </c>
      <c r="D249" s="101" t="n">
        <f aca="false">F248+0.01</f>
        <v>420000.01</v>
      </c>
      <c r="E249" s="97" t="s">
        <v>173</v>
      </c>
      <c r="F249" s="98" t="n">
        <v>560000</v>
      </c>
      <c r="G249" s="119" t="n">
        <f aca="false">$G$175</f>
        <v>3177</v>
      </c>
      <c r="H249" s="83" t="n">
        <f aca="false">SUM(J249,K249)</f>
        <v>3177</v>
      </c>
      <c r="I249" s="83" t="n">
        <f aca="false">SUM(J249:L249)</f>
        <v>5276.19</v>
      </c>
      <c r="J249" s="83" t="n">
        <f aca="false">IF(MOD(G249*0.9434*10^(2+1),20)=5, TRUNC(G249*0.9434,2), ROUND(G249*0.9434,2))</f>
        <v>2997.18</v>
      </c>
      <c r="K249" s="100" t="n">
        <f aca="false">IF(MOD(G249*0.0566*10^(2+1),20)=5, TRUNC(G249*0.0566,2), ROUND(G249*0.0566,2))</f>
        <v>179.82</v>
      </c>
      <c r="L249" s="87" t="n">
        <f aca="false">$L$175</f>
        <v>2099.19</v>
      </c>
      <c r="M249" s="86" t="n">
        <f aca="false">(J249+K249)*0.05</f>
        <v>158.85</v>
      </c>
      <c r="N249" s="87" t="n">
        <f aca="false">SUM(J249:M249)</f>
        <v>5435.04</v>
      </c>
    </row>
    <row r="250" customFormat="false" ht="13.8" hidden="false" customHeight="false" outlineLevel="0" collapsed="false">
      <c r="B250" s="95" t="s">
        <v>423</v>
      </c>
      <c r="C250" s="96" t="s">
        <v>175</v>
      </c>
      <c r="D250" s="101" t="n">
        <f aca="false">F249+0.01</f>
        <v>560000.01</v>
      </c>
      <c r="E250" s="97" t="s">
        <v>173</v>
      </c>
      <c r="F250" s="98" t="n">
        <v>700000</v>
      </c>
      <c r="G250" s="119" t="n">
        <f aca="false">$G$176</f>
        <v>3351.5</v>
      </c>
      <c r="H250" s="83" t="n">
        <f aca="false">SUM(J250,K250)</f>
        <v>3351.5</v>
      </c>
      <c r="I250" s="83" t="n">
        <f aca="false">SUM(J250:L250)</f>
        <v>5566.18</v>
      </c>
      <c r="J250" s="83" t="n">
        <f aca="false">IF(MOD(G250*0.9434*10^(2+1),20)=5, TRUNC(G250*0.9434,2), ROUND(G250*0.9434,2))</f>
        <v>3161.81</v>
      </c>
      <c r="K250" s="100" t="n">
        <f aca="false">IF(MOD(G250*0.0566*10^(2+1),20)=5, TRUNC(G250*0.0566,2), ROUND(G250*0.0566,2))</f>
        <v>189.69</v>
      </c>
      <c r="L250" s="87" t="n">
        <f aca="false">$L$176</f>
        <v>2214.68</v>
      </c>
      <c r="M250" s="86" t="n">
        <f aca="false">(J250+K250)*0.05</f>
        <v>167.575</v>
      </c>
      <c r="N250" s="87" t="n">
        <f aca="false">SUM(J250:M250)</f>
        <v>5733.755</v>
      </c>
    </row>
    <row r="251" customFormat="false" ht="13.8" hidden="false" customHeight="false" outlineLevel="0" collapsed="false">
      <c r="B251" s="95" t="s">
        <v>424</v>
      </c>
      <c r="C251" s="96" t="s">
        <v>175</v>
      </c>
      <c r="D251" s="101" t="n">
        <f aca="false">F250+0.01</f>
        <v>700000.01</v>
      </c>
      <c r="E251" s="97" t="s">
        <v>173</v>
      </c>
      <c r="F251" s="98" t="n">
        <v>840000</v>
      </c>
      <c r="G251" s="119" t="n">
        <f aca="false">$G$177</f>
        <v>3526.46</v>
      </c>
      <c r="H251" s="83" t="n">
        <f aca="false">SUM(J251,K251)</f>
        <v>3526.46</v>
      </c>
      <c r="I251" s="83" t="n">
        <f aca="false">SUM(J251:L251)</f>
        <v>5856.75</v>
      </c>
      <c r="J251" s="83" t="n">
        <f aca="false">IF(MOD(G251*0.9434*10^(2+1),20)=5, TRUNC(G251*0.9434,2), ROUND(G251*0.9434,2))</f>
        <v>3326.86</v>
      </c>
      <c r="K251" s="100" t="n">
        <f aca="false">IF(MOD(G251*0.0566*10^(2+1),20)=5, TRUNC(G251*0.0566,2), ROUND(G251*0.0566,2))</f>
        <v>199.6</v>
      </c>
      <c r="L251" s="87" t="n">
        <f aca="false">$L$177</f>
        <v>2330.29</v>
      </c>
      <c r="M251" s="86" t="n">
        <f aca="false">(J251+K251)*0.05</f>
        <v>176.323</v>
      </c>
      <c r="N251" s="87" t="n">
        <f aca="false">SUM(J251:M251)</f>
        <v>6033.073</v>
      </c>
    </row>
    <row r="252" customFormat="false" ht="13.8" hidden="false" customHeight="false" outlineLevel="0" collapsed="false">
      <c r="B252" s="95" t="s">
        <v>425</v>
      </c>
      <c r="C252" s="96" t="s">
        <v>175</v>
      </c>
      <c r="D252" s="101" t="n">
        <f aca="false">F251+0.01</f>
        <v>840000.01</v>
      </c>
      <c r="E252" s="97" t="s">
        <v>173</v>
      </c>
      <c r="F252" s="98" t="n">
        <v>1120000</v>
      </c>
      <c r="G252" s="119" t="n">
        <f aca="false">$G$178</f>
        <v>3702.03</v>
      </c>
      <c r="H252" s="83" t="n">
        <f aca="false">SUM(J252,K252)</f>
        <v>3702.03</v>
      </c>
      <c r="I252" s="83" t="n">
        <f aca="false">SUM(J252:L252)</f>
        <v>6559.51</v>
      </c>
      <c r="J252" s="83" t="n">
        <f aca="false">IF(MOD(G252*0.9434*10^(2+1),20)=5, TRUNC(G252*0.9434,2), ROUND(G252*0.9434,2))</f>
        <v>3492.5</v>
      </c>
      <c r="K252" s="100" t="n">
        <f aca="false">IF(MOD(G252*0.0566*10^(2+1),20)=5, TRUNC(G252*0.0566,2), ROUND(G252*0.0566,2))</f>
        <v>209.53</v>
      </c>
      <c r="L252" s="87" t="n">
        <f aca="false">$L$178</f>
        <v>2857.48</v>
      </c>
      <c r="M252" s="86" t="n">
        <f aca="false">(J252+K252)*0.05</f>
        <v>185.1015</v>
      </c>
      <c r="N252" s="87" t="n">
        <f aca="false">SUM(J252:M252)</f>
        <v>6744.6115</v>
      </c>
    </row>
    <row r="253" customFormat="false" ht="13.8" hidden="false" customHeight="false" outlineLevel="0" collapsed="false">
      <c r="B253" s="95" t="s">
        <v>426</v>
      </c>
      <c r="C253" s="96" t="s">
        <v>175</v>
      </c>
      <c r="D253" s="101" t="n">
        <f aca="false">F252+0.01</f>
        <v>1120000.01</v>
      </c>
      <c r="E253" s="97" t="s">
        <v>173</v>
      </c>
      <c r="F253" s="98" t="n">
        <v>1400000</v>
      </c>
      <c r="G253" s="119" t="n">
        <f aca="false">$G$179</f>
        <v>4009.88</v>
      </c>
      <c r="H253" s="83" t="n">
        <f aca="false">SUM(J253,K253)</f>
        <v>4009.88</v>
      </c>
      <c r="I253" s="83" t="n">
        <f aca="false">SUM(J253:L253)</f>
        <v>7105.09</v>
      </c>
      <c r="J253" s="83" t="n">
        <f aca="false">IF(MOD(G253*0.9434*10^(2+1),20)=5, TRUNC(G253*0.9434,2), ROUND(G253*0.9434,2))</f>
        <v>3782.92</v>
      </c>
      <c r="K253" s="100" t="n">
        <f aca="false">IF(MOD(G253*0.0566*10^(2+1),20)=5, TRUNC(G253*0.0566,2), ROUND(G253*0.0566,2))</f>
        <v>226.96</v>
      </c>
      <c r="L253" s="87" t="n">
        <f aca="false">$L$179</f>
        <v>3095.21</v>
      </c>
      <c r="M253" s="86" t="n">
        <f aca="false">(J253+K253)*0.05</f>
        <v>200.494</v>
      </c>
      <c r="N253" s="87" t="n">
        <f aca="false">SUM(J253:M253)</f>
        <v>7305.584</v>
      </c>
    </row>
    <row r="254" customFormat="false" ht="13.8" hidden="false" customHeight="false" outlineLevel="0" collapsed="false">
      <c r="B254" s="95" t="s">
        <v>427</v>
      </c>
      <c r="C254" s="96" t="s">
        <v>175</v>
      </c>
      <c r="D254" s="101" t="n">
        <f aca="false">F253+0.01</f>
        <v>1400000.01</v>
      </c>
      <c r="E254" s="97" t="s">
        <v>173</v>
      </c>
      <c r="F254" s="98" t="n">
        <v>1680000</v>
      </c>
      <c r="G254" s="119" t="n">
        <f aca="false">$G$180</f>
        <v>4318.31</v>
      </c>
      <c r="H254" s="83" t="n">
        <f aca="false">SUM(J254,K254)</f>
        <v>4318.31</v>
      </c>
      <c r="I254" s="83" t="n">
        <f aca="false">SUM(J254:L254)</f>
        <v>7651.6</v>
      </c>
      <c r="J254" s="83" t="n">
        <f aca="false">IF(MOD(G254*0.9434*10^(2+1),20)=5, TRUNC(G254*0.9434,2), ROUND(G254*0.9434,2))</f>
        <v>4073.89</v>
      </c>
      <c r="K254" s="100" t="n">
        <f aca="false">IF(MOD(G254*0.0566*10^(2+1),20)=5, TRUNC(G254*0.0566,2), ROUND(G254*0.0566,2))</f>
        <v>244.42</v>
      </c>
      <c r="L254" s="87" t="n">
        <f aca="false">$L$180</f>
        <v>3333.29</v>
      </c>
      <c r="M254" s="86" t="n">
        <f aca="false">(J254+K254)*0.05</f>
        <v>215.9155</v>
      </c>
      <c r="N254" s="87" t="n">
        <f aca="false">SUM(J254:M254)</f>
        <v>7867.5155</v>
      </c>
    </row>
    <row r="255" customFormat="false" ht="13.8" hidden="false" customHeight="false" outlineLevel="0" collapsed="false">
      <c r="B255" s="95" t="s">
        <v>428</v>
      </c>
      <c r="C255" s="96" t="s">
        <v>175</v>
      </c>
      <c r="D255" s="101" t="n">
        <f aca="false">F254+0.01</f>
        <v>1680000.01</v>
      </c>
      <c r="E255" s="97" t="s">
        <v>173</v>
      </c>
      <c r="F255" s="98" t="n">
        <v>3200000</v>
      </c>
      <c r="G255" s="119" t="n">
        <f aca="false">$G$181</f>
        <v>4627.43</v>
      </c>
      <c r="H255" s="83" t="n">
        <f aca="false">SUM(J255,K255)</f>
        <v>4627.43</v>
      </c>
      <c r="I255" s="83" t="n">
        <f aca="false">SUM(J255:L255)</f>
        <v>8199.21</v>
      </c>
      <c r="J255" s="83" t="n">
        <f aca="false">IF(MOD(G255*0.9434*10^(2+1),20)=5, TRUNC(G255*0.9434,2), ROUND(G255*0.9434,2))</f>
        <v>4365.52</v>
      </c>
      <c r="K255" s="100" t="n">
        <f aca="false">IF(MOD(G255*0.0566*10^(2+1),20)=5, TRUNC(G255*0.0566,2), ROUND(G255*0.0566,2))</f>
        <v>261.91</v>
      </c>
      <c r="L255" s="87" t="n">
        <f aca="false">$L$181</f>
        <v>3571.78</v>
      </c>
      <c r="M255" s="86" t="n">
        <f aca="false">(J255+K255)*0.05</f>
        <v>231.3715</v>
      </c>
      <c r="N255" s="87" t="n">
        <f aca="false">SUM(J255:M255)</f>
        <v>8430.5815</v>
      </c>
    </row>
    <row r="256" customFormat="false" ht="13.8" hidden="false" customHeight="false" outlineLevel="0" collapsed="false">
      <c r="B256" s="102" t="s">
        <v>429</v>
      </c>
      <c r="C256" s="103"/>
      <c r="D256" s="104"/>
      <c r="E256" s="104" t="s">
        <v>198</v>
      </c>
      <c r="F256" s="105" t="n">
        <v>3200000</v>
      </c>
      <c r="G256" s="119" t="n">
        <f aca="false">$G$182</f>
        <v>5784.48</v>
      </c>
      <c r="H256" s="83" t="n">
        <f aca="false">SUM(J256,K256)</f>
        <v>5784.48</v>
      </c>
      <c r="I256" s="83" t="n">
        <f aca="false">SUM(J256:L256)</f>
        <v>10249.34</v>
      </c>
      <c r="J256" s="106" t="n">
        <f aca="false">IF(MOD(G256*0.9434*10^(2+1),20)=5, TRUNC(G256*0.9434,2), ROUND(G256*0.9434,2))</f>
        <v>5457.08</v>
      </c>
      <c r="K256" s="107" t="n">
        <f aca="false">IF(MOD(G256*0.0566*10^(2+1),20)=5, TRUNC(G256*0.0566,2), ROUND(G256*0.0566,2))</f>
        <v>327.4</v>
      </c>
      <c r="L256" s="108" t="n">
        <f aca="false">$L$182</f>
        <v>4464.86</v>
      </c>
      <c r="M256" s="86" t="n">
        <f aca="false">(J256+K256)*0.05</f>
        <v>289.224</v>
      </c>
      <c r="N256" s="108" t="n">
        <f aca="false">SUM(J256:M256)</f>
        <v>10538.564</v>
      </c>
    </row>
    <row r="257" customFormat="false" ht="13.8" hidden="false" customHeight="true" outlineLevel="0" collapsed="false">
      <c r="B257" s="76" t="s">
        <v>430</v>
      </c>
      <c r="C257" s="80" t="s">
        <v>431</v>
      </c>
      <c r="D257" s="80"/>
      <c r="E257" s="80"/>
      <c r="F257" s="80"/>
      <c r="G257" s="81" t="n">
        <f aca="false">'VALORES PARA ALTERAR 2025'!B99</f>
        <v>84.95</v>
      </c>
      <c r="H257" s="82" t="n">
        <f aca="false">SUM(J257,K257)</f>
        <v>84.95</v>
      </c>
      <c r="I257" s="83" t="n">
        <f aca="false">SUM(J257:L257)</f>
        <v>102.1</v>
      </c>
      <c r="J257" s="82" t="n">
        <f aca="false">IF(MOD(G257*0.9434*10^(2+1),20)=5, TRUNC(G257*0.9434,2), ROUND(G257*0.9434,2))</f>
        <v>80.14</v>
      </c>
      <c r="K257" s="84" t="n">
        <f aca="false">IF(MOD(G257*0.0566*10^(2+1),20)=5, TRUNC(G257*0.0566,2), ROUND(G257*0.0566,2))</f>
        <v>4.81</v>
      </c>
      <c r="L257" s="85" t="n">
        <f aca="false">'VALORES PARA ALTERAR 2025'!C99</f>
        <v>17.15</v>
      </c>
      <c r="M257" s="129" t="n">
        <f aca="false">(J257+K257)*0.05</f>
        <v>4.2475</v>
      </c>
      <c r="N257" s="112" t="n">
        <f aca="false">SUM(J257:M257)</f>
        <v>106.3475</v>
      </c>
    </row>
    <row r="258" customFormat="false" ht="23.85" hidden="false" customHeight="true" outlineLevel="0" collapsed="false">
      <c r="B258" s="135" t="s">
        <v>432</v>
      </c>
      <c r="C258" s="80" t="s">
        <v>433</v>
      </c>
      <c r="D258" s="80"/>
      <c r="E258" s="80"/>
      <c r="F258" s="80"/>
      <c r="G258" s="81" t="n">
        <f aca="false">'VALORES PARA ALTERAR 2025'!B100</f>
        <v>6.89</v>
      </c>
      <c r="H258" s="82" t="n">
        <f aca="false">SUM(J258,K258)</f>
        <v>6.89</v>
      </c>
      <c r="I258" s="83" t="n">
        <f aca="false">SUM(J258:L258)</f>
        <v>9.03</v>
      </c>
      <c r="J258" s="82" t="n">
        <f aca="false">IF(MOD(G258*0.9434*10^(2+1),20)=5, TRUNC(G258*0.9434,2), ROUND(G258*0.9434,2))</f>
        <v>6.5</v>
      </c>
      <c r="K258" s="84" t="n">
        <f aca="false">IF(MOD(G258*0.0566*10^(2+1),20)=5, TRUNC(G258*0.0566,2), ROUND(G258*0.0566,2))</f>
        <v>0.39</v>
      </c>
      <c r="L258" s="85" t="n">
        <f aca="false">'VALORES PARA ALTERAR 2025'!C100</f>
        <v>2.14</v>
      </c>
      <c r="M258" s="129" t="n">
        <f aca="false">(J258+K258)*0.05</f>
        <v>0.3445</v>
      </c>
      <c r="N258" s="112" t="n">
        <f aca="false">SUM(J258:M258)</f>
        <v>9.3745</v>
      </c>
    </row>
    <row r="259" customFormat="false" ht="13.8" hidden="false" customHeight="true" outlineLevel="0" collapsed="false">
      <c r="B259" s="76" t="s">
        <v>166</v>
      </c>
      <c r="C259" s="109" t="s">
        <v>434</v>
      </c>
      <c r="D259" s="109"/>
      <c r="E259" s="109"/>
      <c r="F259" s="109"/>
      <c r="G259" s="109"/>
      <c r="H259" s="109"/>
      <c r="I259" s="109"/>
      <c r="J259" s="109"/>
      <c r="K259" s="109"/>
      <c r="L259" s="109"/>
      <c r="M259" s="109"/>
      <c r="N259" s="109"/>
    </row>
    <row r="260" customFormat="false" ht="35.05" hidden="false" customHeight="true" outlineLevel="0" collapsed="false">
      <c r="B260" s="135" t="n">
        <v>4909</v>
      </c>
      <c r="C260" s="80" t="s">
        <v>435</v>
      </c>
      <c r="D260" s="80"/>
      <c r="E260" s="80"/>
      <c r="F260" s="80"/>
      <c r="G260" s="81" t="n">
        <f aca="false">G230</f>
        <v>2456.62</v>
      </c>
      <c r="H260" s="82" t="n">
        <f aca="false">SUM(J260,K260)</f>
        <v>2456.62</v>
      </c>
      <c r="I260" s="83" t="n">
        <f aca="false">SUM(J260:L260)</f>
        <v>2974.34</v>
      </c>
      <c r="J260" s="82" t="n">
        <f aca="false">IF(MOD(G260*0.9434*10^(2+1),20)=5, TRUNC(G260*0.9434,2), ROUND(G260*0.9434,2))</f>
        <v>2317.58</v>
      </c>
      <c r="K260" s="84" t="n">
        <f aca="false">IF(MOD(G260*0.0566*10^(2+1),20)=5, TRUNC(G260*0.0566,2), ROUND(G260*0.0566,2))</f>
        <v>139.04</v>
      </c>
      <c r="L260" s="85" t="n">
        <f aca="false">L230</f>
        <v>517.72</v>
      </c>
      <c r="M260" s="86" t="n">
        <f aca="false">(J260+K260)*0.05</f>
        <v>122.831</v>
      </c>
      <c r="N260" s="112" t="n">
        <f aca="false">SUM(J260:M260)</f>
        <v>3097.171</v>
      </c>
    </row>
    <row r="261" customFormat="false" ht="13.8" hidden="false" customHeight="true" outlineLevel="0" collapsed="false">
      <c r="B261" s="76" t="s">
        <v>166</v>
      </c>
      <c r="C261" s="109" t="s">
        <v>436</v>
      </c>
      <c r="D261" s="109"/>
      <c r="E261" s="109"/>
      <c r="F261" s="109"/>
      <c r="G261" s="109"/>
      <c r="H261" s="109"/>
      <c r="I261" s="109"/>
      <c r="J261" s="109"/>
      <c r="K261" s="109"/>
      <c r="L261" s="109"/>
      <c r="M261" s="109"/>
      <c r="N261" s="109"/>
    </row>
    <row r="262" customFormat="false" ht="13.8" hidden="false" customHeight="true" outlineLevel="0" collapsed="false">
      <c r="B262" s="76" t="s">
        <v>166</v>
      </c>
      <c r="C262" s="90" t="s">
        <v>171</v>
      </c>
      <c r="D262" s="90"/>
      <c r="E262" s="91" t="s">
        <v>171</v>
      </c>
      <c r="F262" s="91"/>
      <c r="G262" s="92"/>
      <c r="H262" s="92"/>
      <c r="I262" s="92"/>
      <c r="J262" s="92"/>
      <c r="K262" s="93"/>
      <c r="L262" s="94"/>
      <c r="M262" s="92"/>
      <c r="N262" s="94"/>
    </row>
    <row r="263" customFormat="false" ht="13.8" hidden="false" customHeight="false" outlineLevel="0" collapsed="false">
      <c r="B263" s="135" t="n">
        <v>4910</v>
      </c>
      <c r="C263" s="96"/>
      <c r="D263" s="97"/>
      <c r="E263" s="97" t="s">
        <v>173</v>
      </c>
      <c r="F263" s="98" t="n">
        <v>1400</v>
      </c>
      <c r="G263" s="119" t="n">
        <f aca="false">$G$159</f>
        <v>152.08</v>
      </c>
      <c r="H263" s="83" t="n">
        <f aca="false">SUM(J263,K263)</f>
        <v>152.08</v>
      </c>
      <c r="I263" s="83" t="n">
        <f aca="false">SUM(J263:L263)</f>
        <v>210.69</v>
      </c>
      <c r="J263" s="83" t="n">
        <f aca="false">IF(MOD(G263*0.9434*10^(2+1),20)=5, TRUNC(G263*0.9434,2), ROUND(G263*0.9434,2))</f>
        <v>143.47</v>
      </c>
      <c r="K263" s="100" t="n">
        <f aca="false">IF(MOD(G263*0.0566*10^(2+1),20)=5, TRUNC(G263*0.0566,2), ROUND(G263*0.0566,2))</f>
        <v>8.61</v>
      </c>
      <c r="L263" s="87" t="n">
        <f aca="false">$L$159</f>
        <v>58.61</v>
      </c>
      <c r="M263" s="86" t="n">
        <f aca="false">(J263+K263)*0.05</f>
        <v>7.604</v>
      </c>
      <c r="N263" s="87" t="n">
        <f aca="false">SUM(J263:M263)</f>
        <v>218.294</v>
      </c>
    </row>
    <row r="264" customFormat="false" ht="13.8" hidden="false" customHeight="false" outlineLevel="0" collapsed="false">
      <c r="B264" s="135" t="n">
        <v>4911</v>
      </c>
      <c r="C264" s="96" t="s">
        <v>175</v>
      </c>
      <c r="D264" s="101" t="n">
        <f aca="false">F263+0.01</f>
        <v>1400.01</v>
      </c>
      <c r="E264" s="97" t="s">
        <v>173</v>
      </c>
      <c r="F264" s="98" t="n">
        <v>2720</v>
      </c>
      <c r="G264" s="119" t="n">
        <f aca="false">$G$160</f>
        <v>248.07</v>
      </c>
      <c r="H264" s="83" t="n">
        <f aca="false">SUM(J264,K264)</f>
        <v>248.07</v>
      </c>
      <c r="I264" s="83" t="n">
        <f aca="false">SUM(J264:L264)</f>
        <v>343.67</v>
      </c>
      <c r="J264" s="83" t="n">
        <f aca="false">IF(MOD(G264*0.9434*10^(2+1),20)=5, TRUNC(G264*0.9434,2), ROUND(G264*0.9434,2))</f>
        <v>234.03</v>
      </c>
      <c r="K264" s="100" t="n">
        <f aca="false">IF(MOD(G264*0.0566*10^(2+1),20)=5, TRUNC(G264*0.0566,2), ROUND(G264*0.0566,2))</f>
        <v>14.04</v>
      </c>
      <c r="L264" s="87" t="n">
        <f aca="false">$L$160</f>
        <v>95.6</v>
      </c>
      <c r="M264" s="86" t="n">
        <f aca="false">(J264+K264)*0.05</f>
        <v>12.4035</v>
      </c>
      <c r="N264" s="87" t="n">
        <f aca="false">SUM(J264:M264)</f>
        <v>356.0735</v>
      </c>
    </row>
    <row r="265" customFormat="false" ht="13.8" hidden="false" customHeight="false" outlineLevel="0" collapsed="false">
      <c r="B265" s="135" t="n">
        <v>4912</v>
      </c>
      <c r="C265" s="96" t="s">
        <v>175</v>
      </c>
      <c r="D265" s="101" t="n">
        <f aca="false">F264+0.01</f>
        <v>2720.01</v>
      </c>
      <c r="E265" s="97" t="s">
        <v>173</v>
      </c>
      <c r="F265" s="98" t="n">
        <v>5440</v>
      </c>
      <c r="G265" s="119" t="n">
        <f aca="false">$G$161</f>
        <v>359.52</v>
      </c>
      <c r="H265" s="83" t="n">
        <f aca="false">SUM(J265,K265)</f>
        <v>359.52</v>
      </c>
      <c r="I265" s="83" t="n">
        <f aca="false">SUM(J265:L265)</f>
        <v>498.04</v>
      </c>
      <c r="J265" s="83" t="n">
        <f aca="false">IF(MOD(G265*0.9434*10^(2+1),20)=5, TRUNC(G265*0.9434,2), ROUND(G265*0.9434,2))</f>
        <v>339.17</v>
      </c>
      <c r="K265" s="100" t="n">
        <f aca="false">IF(MOD(G265*0.0566*10^(2+1),20)=5, TRUNC(G265*0.0566,2), ROUND(G265*0.0566,2))</f>
        <v>20.35</v>
      </c>
      <c r="L265" s="87" t="n">
        <f aca="false">$L$161</f>
        <v>138.52</v>
      </c>
      <c r="M265" s="86" t="n">
        <f aca="false">(J265+K265)*0.05</f>
        <v>17.976</v>
      </c>
      <c r="N265" s="87" t="n">
        <f aca="false">SUM(J265:M265)</f>
        <v>516.016</v>
      </c>
    </row>
    <row r="266" customFormat="false" ht="13.8" hidden="false" customHeight="false" outlineLevel="0" collapsed="false">
      <c r="B266" s="135" t="n">
        <v>4913</v>
      </c>
      <c r="C266" s="96" t="s">
        <v>175</v>
      </c>
      <c r="D266" s="101" t="n">
        <f aca="false">F265+0.01</f>
        <v>5440.01</v>
      </c>
      <c r="E266" s="97" t="s">
        <v>173</v>
      </c>
      <c r="F266" s="98" t="n">
        <v>7000</v>
      </c>
      <c r="G266" s="119" t="n">
        <f aca="false">$G$162</f>
        <v>497.69</v>
      </c>
      <c r="H266" s="83" t="n">
        <f aca="false">SUM(J266,K266)</f>
        <v>497.69</v>
      </c>
      <c r="I266" s="83" t="n">
        <f aca="false">SUM(J266:L266)</f>
        <v>689.47</v>
      </c>
      <c r="J266" s="83" t="n">
        <f aca="false">IF(MOD(G266*0.9434*10^(2+1),20)=5, TRUNC(G266*0.9434,2), ROUND(G266*0.9434,2))</f>
        <v>469.52</v>
      </c>
      <c r="K266" s="100" t="n">
        <f aca="false">IF(MOD(G266*0.0566*10^(2+1),20)=5, TRUNC(G266*0.0566,2), ROUND(G266*0.0566,2))</f>
        <v>28.17</v>
      </c>
      <c r="L266" s="87" t="n">
        <f aca="false">$L$162</f>
        <v>191.78</v>
      </c>
      <c r="M266" s="86" t="n">
        <f aca="false">(J266+K266)*0.05</f>
        <v>24.8845</v>
      </c>
      <c r="N266" s="87" t="n">
        <f aca="false">SUM(J266:M266)</f>
        <v>714.3545</v>
      </c>
    </row>
    <row r="267" customFormat="false" ht="13.8" hidden="false" customHeight="false" outlineLevel="0" collapsed="false">
      <c r="B267" s="135" t="n">
        <v>4914</v>
      </c>
      <c r="C267" s="96" t="s">
        <v>175</v>
      </c>
      <c r="D267" s="101" t="n">
        <f aca="false">F266+0.01</f>
        <v>7000.01</v>
      </c>
      <c r="E267" s="97" t="s">
        <v>173</v>
      </c>
      <c r="F267" s="98" t="n">
        <v>14000</v>
      </c>
      <c r="G267" s="119" t="n">
        <f aca="false">$G$163</f>
        <v>663.72</v>
      </c>
      <c r="H267" s="83" t="n">
        <f aca="false">SUM(J267,K267)</f>
        <v>663.72</v>
      </c>
      <c r="I267" s="83" t="n">
        <f aca="false">SUM(J267:L267)</f>
        <v>919.44</v>
      </c>
      <c r="J267" s="83" t="n">
        <f aca="false">IF(MOD(G267*0.9434*10^(2+1),20)=5, TRUNC(G267*0.9434,2), ROUND(G267*0.9434,2))</f>
        <v>626.15</v>
      </c>
      <c r="K267" s="100" t="n">
        <f aca="false">IF(MOD(G267*0.0566*10^(2+1),20)=5, TRUNC(G267*0.0566,2), ROUND(G267*0.0566,2))</f>
        <v>37.57</v>
      </c>
      <c r="L267" s="87" t="n">
        <f aca="false">$L$163</f>
        <v>255.72</v>
      </c>
      <c r="M267" s="86" t="n">
        <f aca="false">(J267+K267)*0.05</f>
        <v>33.186</v>
      </c>
      <c r="N267" s="87" t="n">
        <f aca="false">SUM(J267:M267)</f>
        <v>952.626</v>
      </c>
    </row>
    <row r="268" customFormat="false" ht="13.8" hidden="false" customHeight="false" outlineLevel="0" collapsed="false">
      <c r="B268" s="135" t="n">
        <v>4915</v>
      </c>
      <c r="C268" s="96" t="s">
        <v>175</v>
      </c>
      <c r="D268" s="101" t="n">
        <f aca="false">F267+0.01</f>
        <v>14000.01</v>
      </c>
      <c r="E268" s="97" t="s">
        <v>173</v>
      </c>
      <c r="F268" s="98" t="n">
        <v>28000</v>
      </c>
      <c r="G268" s="119" t="n">
        <f aca="false">$G$164</f>
        <v>857.45</v>
      </c>
      <c r="H268" s="83" t="n">
        <f aca="false">SUM(J268,K268)</f>
        <v>857.45</v>
      </c>
      <c r="I268" s="83" t="n">
        <f aca="false">SUM(J268:L268)</f>
        <v>1187.88</v>
      </c>
      <c r="J268" s="83" t="n">
        <f aca="false">IF(MOD(G268*0.9434*10^(2+1),20)=5, TRUNC(G268*0.9434,2), ROUND(G268*0.9434,2))</f>
        <v>808.92</v>
      </c>
      <c r="K268" s="100" t="n">
        <f aca="false">IF(MOD(G268*0.0566*10^(2+1),20)=5, TRUNC(G268*0.0566,2), ROUND(G268*0.0566,2))</f>
        <v>48.53</v>
      </c>
      <c r="L268" s="87" t="n">
        <f aca="false">$L$164</f>
        <v>330.43</v>
      </c>
      <c r="M268" s="86" t="n">
        <f aca="false">(J268+K268)*0.05</f>
        <v>42.8725</v>
      </c>
      <c r="N268" s="87" t="n">
        <f aca="false">SUM(J268:M268)</f>
        <v>1230.7525</v>
      </c>
    </row>
    <row r="269" customFormat="false" ht="13.8" hidden="false" customHeight="false" outlineLevel="0" collapsed="false">
      <c r="B269" s="135" t="n">
        <v>4916</v>
      </c>
      <c r="C269" s="96" t="s">
        <v>175</v>
      </c>
      <c r="D269" s="101" t="n">
        <f aca="false">F268+0.01</f>
        <v>28000.01</v>
      </c>
      <c r="E269" s="97" t="s">
        <v>173</v>
      </c>
      <c r="F269" s="98" t="n">
        <v>42000</v>
      </c>
      <c r="G269" s="119" t="n">
        <f aca="false">$G$165</f>
        <v>1078.54</v>
      </c>
      <c r="H269" s="83" t="n">
        <f aca="false">SUM(J269,K269)</f>
        <v>1078.54</v>
      </c>
      <c r="I269" s="83" t="n">
        <f aca="false">SUM(J269:L269)</f>
        <v>1494.14</v>
      </c>
      <c r="J269" s="83" t="n">
        <f aca="false">IF(MOD(G269*0.9434*10^(2+1),20)=5, TRUNC(G269*0.9434,2), ROUND(G269*0.9434,2))</f>
        <v>1017.49</v>
      </c>
      <c r="K269" s="100" t="n">
        <f aca="false">IF(MOD(G269*0.0566*10^(2+1),20)=5, TRUNC(G269*0.0566,2), ROUND(G269*0.0566,2))</f>
        <v>61.05</v>
      </c>
      <c r="L269" s="87" t="n">
        <f aca="false">$L$165</f>
        <v>415.6</v>
      </c>
      <c r="M269" s="86" t="n">
        <f aca="false">(J269+K269)*0.05</f>
        <v>53.927</v>
      </c>
      <c r="N269" s="87" t="n">
        <f aca="false">SUM(J269:M269)</f>
        <v>1548.067</v>
      </c>
    </row>
    <row r="270" customFormat="false" ht="13.8" hidden="false" customHeight="false" outlineLevel="0" collapsed="false">
      <c r="B270" s="135" t="n">
        <v>4917</v>
      </c>
      <c r="C270" s="96" t="s">
        <v>175</v>
      </c>
      <c r="D270" s="101" t="n">
        <f aca="false">F269+0.01</f>
        <v>42000.01</v>
      </c>
      <c r="E270" s="97" t="s">
        <v>173</v>
      </c>
      <c r="F270" s="98" t="n">
        <v>56000</v>
      </c>
      <c r="G270" s="119" t="n">
        <f aca="false">$G$166</f>
        <v>1327.66</v>
      </c>
      <c r="H270" s="83" t="n">
        <f aca="false">SUM(J270,K270)</f>
        <v>1327.66</v>
      </c>
      <c r="I270" s="83" t="n">
        <f aca="false">SUM(J270:L270)</f>
        <v>1839.22</v>
      </c>
      <c r="J270" s="83" t="n">
        <f aca="false">IF(MOD(G270*0.9434*10^(2+1),20)=5, TRUNC(G270*0.9434,2), ROUND(G270*0.9434,2))</f>
        <v>1252.51</v>
      </c>
      <c r="K270" s="100" t="n">
        <f aca="false">IF(MOD(G270*0.0566*10^(2+1),20)=5, TRUNC(G270*0.0566,2), ROUND(G270*0.0566,2))</f>
        <v>75.15</v>
      </c>
      <c r="L270" s="87" t="n">
        <f aca="false">$L$166</f>
        <v>511.56</v>
      </c>
      <c r="M270" s="86" t="n">
        <f aca="false">(J270+K270)*0.05</f>
        <v>66.383</v>
      </c>
      <c r="N270" s="87" t="n">
        <f aca="false">SUM(J270:M270)</f>
        <v>1905.603</v>
      </c>
    </row>
    <row r="271" customFormat="false" ht="13.8" hidden="false" customHeight="false" outlineLevel="0" collapsed="false">
      <c r="B271" s="135" t="n">
        <v>4918</v>
      </c>
      <c r="C271" s="96" t="s">
        <v>175</v>
      </c>
      <c r="D271" s="101" t="n">
        <f aca="false">F270+0.01</f>
        <v>56000.01</v>
      </c>
      <c r="E271" s="97" t="s">
        <v>173</v>
      </c>
      <c r="F271" s="98" t="n">
        <v>70000</v>
      </c>
      <c r="G271" s="119" t="n">
        <f aca="false">$G$167</f>
        <v>1604.31</v>
      </c>
      <c r="H271" s="83" t="n">
        <f aca="false">SUM(J271,K271)</f>
        <v>1604.31</v>
      </c>
      <c r="I271" s="83" t="n">
        <f aca="false">SUM(J271:L271)</f>
        <v>2222.49</v>
      </c>
      <c r="J271" s="83" t="n">
        <f aca="false">IF(MOD(G271*0.9434*10^(2+1),20)=5, TRUNC(G271*0.9434,2), ROUND(G271*0.9434,2))</f>
        <v>1513.51</v>
      </c>
      <c r="K271" s="100" t="n">
        <f aca="false">IF(MOD(G271*0.0566*10^(2+1),20)=5, TRUNC(G271*0.0566,2), ROUND(G271*0.0566,2))</f>
        <v>90.8</v>
      </c>
      <c r="L271" s="87" t="n">
        <f aca="false">$L$167</f>
        <v>618.18</v>
      </c>
      <c r="M271" s="86" t="n">
        <f aca="false">(J271+K271)*0.05</f>
        <v>80.2155</v>
      </c>
      <c r="N271" s="87" t="n">
        <f aca="false">SUM(J271:M271)</f>
        <v>2302.7055</v>
      </c>
    </row>
    <row r="272" customFormat="false" ht="13.8" hidden="false" customHeight="false" outlineLevel="0" collapsed="false">
      <c r="B272" s="135" t="n">
        <v>4919</v>
      </c>
      <c r="C272" s="96" t="s">
        <v>175</v>
      </c>
      <c r="D272" s="101" t="n">
        <f aca="false">F271+0.01</f>
        <v>70000.01</v>
      </c>
      <c r="E272" s="97" t="s">
        <v>173</v>
      </c>
      <c r="F272" s="98" t="n">
        <v>105000</v>
      </c>
      <c r="G272" s="119" t="n">
        <f aca="false">$G$168</f>
        <v>2019.14</v>
      </c>
      <c r="H272" s="83" t="n">
        <f aca="false">SUM(J272,K272)</f>
        <v>2019.14</v>
      </c>
      <c r="I272" s="83" t="n">
        <f aca="false">SUM(J272:L272)</f>
        <v>2797.14</v>
      </c>
      <c r="J272" s="83" t="n">
        <f aca="false">IF(MOD(G272*0.9434*10^(2+1),20)=5, TRUNC(G272*0.9434,2), ROUND(G272*0.9434,2))</f>
        <v>1904.86</v>
      </c>
      <c r="K272" s="100" t="n">
        <f aca="false">IF(MOD(G272*0.0566*10^(2+1),20)=5, TRUNC(G272*0.0566,2), ROUND(G272*0.0566,2))</f>
        <v>114.28</v>
      </c>
      <c r="L272" s="87" t="n">
        <f aca="false">$L$168</f>
        <v>778</v>
      </c>
      <c r="M272" s="86" t="n">
        <f aca="false">(J272+K272)*0.05</f>
        <v>100.957</v>
      </c>
      <c r="N272" s="87" t="n">
        <f aca="false">SUM(J272:M272)</f>
        <v>2898.097</v>
      </c>
    </row>
    <row r="273" customFormat="false" ht="13.8" hidden="false" customHeight="false" outlineLevel="0" collapsed="false">
      <c r="B273" s="135" t="n">
        <v>4920</v>
      </c>
      <c r="C273" s="96" t="s">
        <v>175</v>
      </c>
      <c r="D273" s="101" t="n">
        <f aca="false">F272+0.01</f>
        <v>105000.01</v>
      </c>
      <c r="E273" s="97" t="s">
        <v>173</v>
      </c>
      <c r="F273" s="98" t="n">
        <v>140000</v>
      </c>
      <c r="G273" s="119" t="n">
        <f aca="false">$G$169</f>
        <v>2427.26</v>
      </c>
      <c r="H273" s="83" t="n">
        <f aca="false">SUM(J273,K273)</f>
        <v>2427.26</v>
      </c>
      <c r="I273" s="83" t="n">
        <f aca="false">SUM(J273:L273)</f>
        <v>3555.11</v>
      </c>
      <c r="J273" s="83" t="n">
        <f aca="false">IF(MOD(G273*0.9434*10^(2+1),20)=5, TRUNC(G273*0.9434,2), ROUND(G273*0.9434,2))</f>
        <v>2289.88</v>
      </c>
      <c r="K273" s="100" t="n">
        <f aca="false">IF(MOD(G273*0.0566*10^(2+1),20)=5, TRUNC(G273*0.0566,2), ROUND(G273*0.0566,2))</f>
        <v>137.38</v>
      </c>
      <c r="L273" s="87" t="n">
        <f aca="false">$L$169</f>
        <v>1127.85</v>
      </c>
      <c r="M273" s="86" t="n">
        <f aca="false">(J273+K273)*0.05</f>
        <v>121.363</v>
      </c>
      <c r="N273" s="87" t="n">
        <f aca="false">SUM(J273:M273)</f>
        <v>3676.473</v>
      </c>
    </row>
    <row r="274" customFormat="false" ht="13.8" hidden="false" customHeight="false" outlineLevel="0" collapsed="false">
      <c r="B274" s="135" t="n">
        <v>4921</v>
      </c>
      <c r="C274" s="96" t="s">
        <v>175</v>
      </c>
      <c r="D274" s="101" t="n">
        <f aca="false">F273+0.01</f>
        <v>140000.01</v>
      </c>
      <c r="E274" s="97" t="s">
        <v>173</v>
      </c>
      <c r="F274" s="98" t="n">
        <v>175000</v>
      </c>
      <c r="G274" s="119" t="n">
        <f aca="false">$G$170</f>
        <v>2595.59</v>
      </c>
      <c r="H274" s="83" t="n">
        <f aca="false">SUM(J274,K274)</f>
        <v>2595.59</v>
      </c>
      <c r="I274" s="83" t="n">
        <f aca="false">SUM(J274:L274)</f>
        <v>3801.75</v>
      </c>
      <c r="J274" s="83" t="n">
        <f aca="false">IF(MOD(G274*0.9434*10^(2+1),20)=5, TRUNC(G274*0.9434,2), ROUND(G274*0.9434,2))</f>
        <v>2448.68</v>
      </c>
      <c r="K274" s="100" t="n">
        <f aca="false">IF(MOD(G274*0.0566*10^(2+1),20)=5, TRUNC(G274*0.0566,2), ROUND(G274*0.0566,2))</f>
        <v>146.91</v>
      </c>
      <c r="L274" s="87" t="n">
        <f aca="false">$L$170</f>
        <v>1206.16</v>
      </c>
      <c r="M274" s="86" t="n">
        <f aca="false">(J274+K274)*0.05</f>
        <v>129.7795</v>
      </c>
      <c r="N274" s="87" t="n">
        <f aca="false">SUM(J274:M274)</f>
        <v>3931.5295</v>
      </c>
    </row>
    <row r="275" customFormat="false" ht="13.8" hidden="false" customHeight="false" outlineLevel="0" collapsed="false">
      <c r="B275" s="135" t="n">
        <v>4922</v>
      </c>
      <c r="C275" s="96" t="s">
        <v>175</v>
      </c>
      <c r="D275" s="101" t="n">
        <f aca="false">F274+0.01</f>
        <v>175000.01</v>
      </c>
      <c r="E275" s="97" t="s">
        <v>173</v>
      </c>
      <c r="F275" s="98" t="n">
        <v>210000</v>
      </c>
      <c r="G275" s="119" t="n">
        <f aca="false">$G$171</f>
        <v>2764.27</v>
      </c>
      <c r="H275" s="83" t="n">
        <f aca="false">SUM(J275,K275)</f>
        <v>2764.27</v>
      </c>
      <c r="I275" s="83" t="n">
        <f aca="false">SUM(J275:L275)</f>
        <v>4048.81</v>
      </c>
      <c r="J275" s="83" t="n">
        <f aca="false">IF(MOD(G275*0.9434*10^(2+1),20)=5, TRUNC(G275*0.9434,2), ROUND(G275*0.9434,2))</f>
        <v>2607.81</v>
      </c>
      <c r="K275" s="100" t="n">
        <f aca="false">IF(MOD(G275*0.0566*10^(2+1),20)=5, TRUNC(G275*0.0566,2), ROUND(G275*0.0566,2))</f>
        <v>156.46</v>
      </c>
      <c r="L275" s="87" t="n">
        <f aca="false">$L$171</f>
        <v>1284.54</v>
      </c>
      <c r="M275" s="86" t="n">
        <f aca="false">(J275+K275)*0.05</f>
        <v>138.2135</v>
      </c>
      <c r="N275" s="87" t="n">
        <f aca="false">SUM(J275:M275)</f>
        <v>4187.0235</v>
      </c>
    </row>
    <row r="276" customFormat="false" ht="13.8" hidden="false" customHeight="false" outlineLevel="0" collapsed="false">
      <c r="B276" s="135" t="n">
        <v>4923</v>
      </c>
      <c r="C276" s="96" t="s">
        <v>175</v>
      </c>
      <c r="D276" s="101" t="n">
        <f aca="false">F275+0.01</f>
        <v>210000.01</v>
      </c>
      <c r="E276" s="97" t="s">
        <v>173</v>
      </c>
      <c r="F276" s="98" t="n">
        <v>280000</v>
      </c>
      <c r="G276" s="119" t="n">
        <f aca="false">$G$172</f>
        <v>2933.42</v>
      </c>
      <c r="H276" s="83" t="n">
        <f aca="false">SUM(J276,K276)</f>
        <v>2933.42</v>
      </c>
      <c r="I276" s="83" t="n">
        <f aca="false">SUM(J276:L276)</f>
        <v>4558.7</v>
      </c>
      <c r="J276" s="83" t="n">
        <f aca="false">IF(MOD(G276*0.9434*10^(2+1),20)=5, TRUNC(G276*0.9434,2), ROUND(G276*0.9434,2))</f>
        <v>2767.39</v>
      </c>
      <c r="K276" s="100" t="n">
        <f aca="false">IF(MOD(G276*0.0566*10^(2+1),20)=5, TRUNC(G276*0.0566,2), ROUND(G276*0.0566,2))</f>
        <v>166.03</v>
      </c>
      <c r="L276" s="87" t="n">
        <f aca="false">$L$172</f>
        <v>1625.28</v>
      </c>
      <c r="M276" s="86" t="n">
        <f aca="false">(J276+K276)*0.05</f>
        <v>146.671</v>
      </c>
      <c r="N276" s="87" t="n">
        <f aca="false">SUM(J276:M276)</f>
        <v>4705.371</v>
      </c>
    </row>
    <row r="277" customFormat="false" ht="13.8" hidden="false" customHeight="false" outlineLevel="0" collapsed="false">
      <c r="B277" s="135" t="n">
        <v>4924</v>
      </c>
      <c r="C277" s="96" t="s">
        <v>175</v>
      </c>
      <c r="D277" s="101" t="n">
        <f aca="false">F276+0.01</f>
        <v>280000.01</v>
      </c>
      <c r="E277" s="97" t="s">
        <v>173</v>
      </c>
      <c r="F277" s="98" t="n">
        <v>350000</v>
      </c>
      <c r="G277" s="119" t="n">
        <f aca="false">$G$173</f>
        <v>3014.15</v>
      </c>
      <c r="H277" s="83" t="n">
        <f aca="false">SUM(J277,K277)</f>
        <v>3014.15</v>
      </c>
      <c r="I277" s="83" t="n">
        <f aca="false">SUM(J277:L277)</f>
        <v>4684.29</v>
      </c>
      <c r="J277" s="83" t="n">
        <f aca="false">IF(MOD(G277*0.9434*10^(2+1),20)=5, TRUNC(G277*0.9434,2), ROUND(G277*0.9434,2))</f>
        <v>2843.55</v>
      </c>
      <c r="K277" s="100" t="n">
        <f aca="false">IF(MOD(G277*0.0566*10^(2+1),20)=5, TRUNC(G277*0.0566,2), ROUND(G277*0.0566,2))</f>
        <v>170.6</v>
      </c>
      <c r="L277" s="87" t="n">
        <f aca="false">$L$173</f>
        <v>1670.14</v>
      </c>
      <c r="M277" s="86" t="n">
        <f aca="false">(J277+K277)*0.05</f>
        <v>150.7075</v>
      </c>
      <c r="N277" s="87" t="n">
        <f aca="false">SUM(J277:M277)</f>
        <v>4834.9975</v>
      </c>
    </row>
    <row r="278" customFormat="false" ht="13.8" hidden="false" customHeight="false" outlineLevel="0" collapsed="false">
      <c r="B278" s="135" t="n">
        <v>4925</v>
      </c>
      <c r="C278" s="96" t="s">
        <v>175</v>
      </c>
      <c r="D278" s="101" t="n">
        <f aca="false">F277+0.01</f>
        <v>350000.01</v>
      </c>
      <c r="E278" s="97" t="s">
        <v>173</v>
      </c>
      <c r="F278" s="98" t="n">
        <v>420000</v>
      </c>
      <c r="G278" s="119" t="n">
        <f aca="false">$G$174</f>
        <v>3095.32</v>
      </c>
      <c r="H278" s="83" t="n">
        <f aca="false">SUM(J278,K278)</f>
        <v>3095.32</v>
      </c>
      <c r="I278" s="83" t="n">
        <f aca="false">SUM(J278:L278)</f>
        <v>4810.44</v>
      </c>
      <c r="J278" s="83" t="n">
        <f aca="false">IF(MOD(G278*0.9434*10^(2+1),20)=5, TRUNC(G278*0.9434,2), ROUND(G278*0.9434,2))</f>
        <v>2920.12</v>
      </c>
      <c r="K278" s="100" t="n">
        <f aca="false">IF(MOD(G278*0.0566*10^(2+1),20)=5, TRUNC(G278*0.0566,2), ROUND(G278*0.0566,2))</f>
        <v>175.2</v>
      </c>
      <c r="L278" s="87" t="n">
        <f aca="false">$L$174</f>
        <v>1715.12</v>
      </c>
      <c r="M278" s="86" t="n">
        <f aca="false">(J278+K278)*0.05</f>
        <v>154.766</v>
      </c>
      <c r="N278" s="87" t="n">
        <f aca="false">SUM(J278:M278)</f>
        <v>4965.206</v>
      </c>
    </row>
    <row r="279" customFormat="false" ht="13.8" hidden="false" customHeight="false" outlineLevel="0" collapsed="false">
      <c r="B279" s="135" t="n">
        <v>4926</v>
      </c>
      <c r="C279" s="96" t="s">
        <v>175</v>
      </c>
      <c r="D279" s="101" t="n">
        <f aca="false">F278+0.01</f>
        <v>420000.01</v>
      </c>
      <c r="E279" s="97" t="s">
        <v>173</v>
      </c>
      <c r="F279" s="98" t="n">
        <v>560000</v>
      </c>
      <c r="G279" s="119" t="n">
        <f aca="false">$G$175</f>
        <v>3177</v>
      </c>
      <c r="H279" s="83" t="n">
        <f aca="false">SUM(J279,K279)</f>
        <v>3177</v>
      </c>
      <c r="I279" s="83" t="n">
        <f aca="false">SUM(J279:L279)</f>
        <v>5276.19</v>
      </c>
      <c r="J279" s="83" t="n">
        <f aca="false">IF(MOD(G279*0.9434*10^(2+1),20)=5, TRUNC(G279*0.9434,2), ROUND(G279*0.9434,2))</f>
        <v>2997.18</v>
      </c>
      <c r="K279" s="100" t="n">
        <f aca="false">IF(MOD(G279*0.0566*10^(2+1),20)=5, TRUNC(G279*0.0566,2), ROUND(G279*0.0566,2))</f>
        <v>179.82</v>
      </c>
      <c r="L279" s="87" t="n">
        <f aca="false">$L$175</f>
        <v>2099.19</v>
      </c>
      <c r="M279" s="86" t="n">
        <f aca="false">(J279+K279)*0.05</f>
        <v>158.85</v>
      </c>
      <c r="N279" s="87" t="n">
        <f aca="false">SUM(J279:M279)</f>
        <v>5435.04</v>
      </c>
    </row>
    <row r="280" customFormat="false" ht="13.8" hidden="false" customHeight="false" outlineLevel="0" collapsed="false">
      <c r="B280" s="135" t="n">
        <v>4927</v>
      </c>
      <c r="C280" s="96" t="s">
        <v>175</v>
      </c>
      <c r="D280" s="101" t="n">
        <f aca="false">F279+0.01</f>
        <v>560000.01</v>
      </c>
      <c r="E280" s="97" t="s">
        <v>173</v>
      </c>
      <c r="F280" s="98" t="n">
        <v>700000</v>
      </c>
      <c r="G280" s="119" t="n">
        <f aca="false">$G$176</f>
        <v>3351.5</v>
      </c>
      <c r="H280" s="83" t="n">
        <f aca="false">SUM(J280,K280)</f>
        <v>3351.5</v>
      </c>
      <c r="I280" s="83" t="n">
        <f aca="false">SUM(J280:L280)</f>
        <v>5566.18</v>
      </c>
      <c r="J280" s="83" t="n">
        <f aca="false">IF(MOD(G280*0.9434*10^(2+1),20)=5, TRUNC(G280*0.9434,2), ROUND(G280*0.9434,2))</f>
        <v>3161.81</v>
      </c>
      <c r="K280" s="100" t="n">
        <f aca="false">IF(MOD(G280*0.0566*10^(2+1),20)=5, TRUNC(G280*0.0566,2), ROUND(G280*0.0566,2))</f>
        <v>189.69</v>
      </c>
      <c r="L280" s="87" t="n">
        <f aca="false">$L$176</f>
        <v>2214.68</v>
      </c>
      <c r="M280" s="86" t="n">
        <f aca="false">(J280+K280)*0.05</f>
        <v>167.575</v>
      </c>
      <c r="N280" s="87" t="n">
        <f aca="false">SUM(J280:M280)</f>
        <v>5733.755</v>
      </c>
    </row>
    <row r="281" customFormat="false" ht="13.8" hidden="false" customHeight="false" outlineLevel="0" collapsed="false">
      <c r="B281" s="135" t="n">
        <v>4928</v>
      </c>
      <c r="C281" s="96" t="s">
        <v>175</v>
      </c>
      <c r="D281" s="101" t="n">
        <f aca="false">F280+0.01</f>
        <v>700000.01</v>
      </c>
      <c r="E281" s="97" t="s">
        <v>173</v>
      </c>
      <c r="F281" s="98" t="n">
        <v>840000</v>
      </c>
      <c r="G281" s="119" t="n">
        <f aca="false">$G$177</f>
        <v>3526.46</v>
      </c>
      <c r="H281" s="83" t="n">
        <f aca="false">SUM(J281,K281)</f>
        <v>3526.46</v>
      </c>
      <c r="I281" s="83" t="n">
        <f aca="false">SUM(J281:L281)</f>
        <v>5856.75</v>
      </c>
      <c r="J281" s="83" t="n">
        <f aca="false">IF(MOD(G281*0.9434*10^(2+1),20)=5, TRUNC(G281*0.9434,2), ROUND(G281*0.9434,2))</f>
        <v>3326.86</v>
      </c>
      <c r="K281" s="100" t="n">
        <f aca="false">IF(MOD(G281*0.0566*10^(2+1),20)=5, TRUNC(G281*0.0566,2), ROUND(G281*0.0566,2))</f>
        <v>199.6</v>
      </c>
      <c r="L281" s="87" t="n">
        <f aca="false">$L$177</f>
        <v>2330.29</v>
      </c>
      <c r="M281" s="86" t="n">
        <f aca="false">(J281+K281)*0.05</f>
        <v>176.323</v>
      </c>
      <c r="N281" s="87" t="n">
        <f aca="false">SUM(J281:M281)</f>
        <v>6033.073</v>
      </c>
    </row>
    <row r="282" customFormat="false" ht="13.8" hidden="false" customHeight="false" outlineLevel="0" collapsed="false">
      <c r="B282" s="135" t="n">
        <v>4929</v>
      </c>
      <c r="C282" s="96" t="s">
        <v>175</v>
      </c>
      <c r="D282" s="101" t="n">
        <f aca="false">F281+0.01</f>
        <v>840000.01</v>
      </c>
      <c r="E282" s="97" t="s">
        <v>173</v>
      </c>
      <c r="F282" s="98" t="n">
        <v>1120000</v>
      </c>
      <c r="G282" s="119" t="n">
        <f aca="false">$G$178</f>
        <v>3702.03</v>
      </c>
      <c r="H282" s="83" t="n">
        <f aca="false">SUM(J282,K282)</f>
        <v>3702.03</v>
      </c>
      <c r="I282" s="83" t="n">
        <f aca="false">SUM(J282:L282)</f>
        <v>6559.51</v>
      </c>
      <c r="J282" s="83" t="n">
        <f aca="false">IF(MOD(G282*0.9434*10^(2+1),20)=5, TRUNC(G282*0.9434,2), ROUND(G282*0.9434,2))</f>
        <v>3492.5</v>
      </c>
      <c r="K282" s="100" t="n">
        <f aca="false">IF(MOD(G282*0.0566*10^(2+1),20)=5, TRUNC(G282*0.0566,2), ROUND(G282*0.0566,2))</f>
        <v>209.53</v>
      </c>
      <c r="L282" s="87" t="n">
        <f aca="false">$L$178</f>
        <v>2857.48</v>
      </c>
      <c r="M282" s="86" t="n">
        <f aca="false">(J282+K282)*0.05</f>
        <v>185.1015</v>
      </c>
      <c r="N282" s="87" t="n">
        <f aca="false">SUM(J282:M282)</f>
        <v>6744.6115</v>
      </c>
    </row>
    <row r="283" customFormat="false" ht="13.8" hidden="false" customHeight="false" outlineLevel="0" collapsed="false">
      <c r="B283" s="135" t="n">
        <v>4930</v>
      </c>
      <c r="C283" s="96" t="s">
        <v>175</v>
      </c>
      <c r="D283" s="101" t="n">
        <f aca="false">F282+0.01</f>
        <v>1120000.01</v>
      </c>
      <c r="E283" s="97" t="s">
        <v>173</v>
      </c>
      <c r="F283" s="98" t="n">
        <v>1400000</v>
      </c>
      <c r="G283" s="119" t="n">
        <f aca="false">$G$179</f>
        <v>4009.88</v>
      </c>
      <c r="H283" s="83" t="n">
        <f aca="false">SUM(J283,K283)</f>
        <v>4009.88</v>
      </c>
      <c r="I283" s="83" t="n">
        <f aca="false">SUM(J283:L283)</f>
        <v>7105.09</v>
      </c>
      <c r="J283" s="83" t="n">
        <f aca="false">IF(MOD(G283*0.9434*10^(2+1),20)=5, TRUNC(G283*0.9434,2), ROUND(G283*0.9434,2))</f>
        <v>3782.92</v>
      </c>
      <c r="K283" s="100" t="n">
        <f aca="false">IF(MOD(G283*0.0566*10^(2+1),20)=5, TRUNC(G283*0.0566,2), ROUND(G283*0.0566,2))</f>
        <v>226.96</v>
      </c>
      <c r="L283" s="87" t="n">
        <f aca="false">$L$179</f>
        <v>3095.21</v>
      </c>
      <c r="M283" s="86" t="n">
        <f aca="false">(J283+K283)*0.05</f>
        <v>200.494</v>
      </c>
      <c r="N283" s="87" t="n">
        <f aca="false">SUM(J283:M283)</f>
        <v>7305.584</v>
      </c>
    </row>
    <row r="284" customFormat="false" ht="13.8" hidden="false" customHeight="false" outlineLevel="0" collapsed="false">
      <c r="B284" s="135" t="n">
        <v>4931</v>
      </c>
      <c r="C284" s="96" t="s">
        <v>175</v>
      </c>
      <c r="D284" s="101" t="n">
        <f aca="false">F283+0.01</f>
        <v>1400000.01</v>
      </c>
      <c r="E284" s="97" t="s">
        <v>173</v>
      </c>
      <c r="F284" s="98" t="n">
        <v>1680000</v>
      </c>
      <c r="G284" s="119" t="n">
        <f aca="false">$G$180</f>
        <v>4318.31</v>
      </c>
      <c r="H284" s="83" t="n">
        <f aca="false">SUM(J284,K284)</f>
        <v>4318.31</v>
      </c>
      <c r="I284" s="83" t="n">
        <f aca="false">SUM(J284:L284)</f>
        <v>7651.6</v>
      </c>
      <c r="J284" s="83" t="n">
        <f aca="false">IF(MOD(G284*0.9434*10^(2+1),20)=5, TRUNC(G284*0.9434,2), ROUND(G284*0.9434,2))</f>
        <v>4073.89</v>
      </c>
      <c r="K284" s="100" t="n">
        <f aca="false">IF(MOD(G284*0.0566*10^(2+1),20)=5, TRUNC(G284*0.0566,2), ROUND(G284*0.0566,2))</f>
        <v>244.42</v>
      </c>
      <c r="L284" s="87" t="n">
        <f aca="false">$L$180</f>
        <v>3333.29</v>
      </c>
      <c r="M284" s="86" t="n">
        <f aca="false">(J284+K284)*0.05</f>
        <v>215.9155</v>
      </c>
      <c r="N284" s="87" t="n">
        <f aca="false">SUM(J284:M284)</f>
        <v>7867.5155</v>
      </c>
    </row>
    <row r="285" customFormat="false" ht="13.8" hidden="false" customHeight="false" outlineLevel="0" collapsed="false">
      <c r="B285" s="135" t="n">
        <v>4932</v>
      </c>
      <c r="C285" s="96" t="s">
        <v>175</v>
      </c>
      <c r="D285" s="101" t="n">
        <f aca="false">F284+0.01</f>
        <v>1680000.01</v>
      </c>
      <c r="E285" s="97" t="s">
        <v>173</v>
      </c>
      <c r="F285" s="98" t="n">
        <v>3200000</v>
      </c>
      <c r="G285" s="119" t="n">
        <f aca="false">$G$181</f>
        <v>4627.43</v>
      </c>
      <c r="H285" s="83" t="n">
        <f aca="false">SUM(J285,K285)</f>
        <v>4627.43</v>
      </c>
      <c r="I285" s="83" t="n">
        <f aca="false">SUM(J285:L285)</f>
        <v>8199.21</v>
      </c>
      <c r="J285" s="83" t="n">
        <f aca="false">IF(MOD(G285*0.9434*10^(2+1),20)=5, TRUNC(G285*0.9434,2), ROUND(G285*0.9434,2))</f>
        <v>4365.52</v>
      </c>
      <c r="K285" s="100" t="n">
        <f aca="false">IF(MOD(G285*0.0566*10^(2+1),20)=5, TRUNC(G285*0.0566,2), ROUND(G285*0.0566,2))</f>
        <v>261.91</v>
      </c>
      <c r="L285" s="87" t="n">
        <f aca="false">$L$181</f>
        <v>3571.78</v>
      </c>
      <c r="M285" s="86" t="n">
        <f aca="false">(J285+K285)*0.05</f>
        <v>231.3715</v>
      </c>
      <c r="N285" s="87" t="n">
        <f aca="false">SUM(J285:M285)</f>
        <v>8430.5815</v>
      </c>
    </row>
    <row r="286" customFormat="false" ht="13.8" hidden="false" customHeight="false" outlineLevel="0" collapsed="false">
      <c r="B286" s="135" t="n">
        <v>4933</v>
      </c>
      <c r="C286" s="103"/>
      <c r="D286" s="104"/>
      <c r="E286" s="104" t="s">
        <v>198</v>
      </c>
      <c r="F286" s="105" t="n">
        <v>3200000</v>
      </c>
      <c r="G286" s="119" t="n">
        <f aca="false">$G$182</f>
        <v>5784.48</v>
      </c>
      <c r="H286" s="83" t="n">
        <f aca="false">SUM(J286,K286)</f>
        <v>5784.48</v>
      </c>
      <c r="I286" s="83" t="n">
        <f aca="false">SUM(J286:L286)</f>
        <v>10249.34</v>
      </c>
      <c r="J286" s="106" t="n">
        <f aca="false">IF(MOD(G286*0.9434*10^(2+1),20)=5, TRUNC(G286*0.9434,2), ROUND(G286*0.9434,2))</f>
        <v>5457.08</v>
      </c>
      <c r="K286" s="107" t="n">
        <f aca="false">IF(MOD(G286*0.0566*10^(2+1),20)=5, TRUNC(G286*0.0566,2), ROUND(G286*0.0566,2))</f>
        <v>327.4</v>
      </c>
      <c r="L286" s="108" t="n">
        <f aca="false">$L$182</f>
        <v>4464.86</v>
      </c>
      <c r="M286" s="86" t="n">
        <f aca="false">(J286+K286)*0.05</f>
        <v>289.224</v>
      </c>
      <c r="N286" s="108" t="n">
        <f aca="false">SUM(J286:M286)</f>
        <v>10538.564</v>
      </c>
    </row>
    <row r="287" customFormat="false" ht="23.85" hidden="false" customHeight="true" outlineLevel="0" collapsed="false">
      <c r="B287" s="135" t="n">
        <v>4934</v>
      </c>
      <c r="C287" s="80" t="s">
        <v>437</v>
      </c>
      <c r="D287" s="80"/>
      <c r="E287" s="80"/>
      <c r="F287" s="80"/>
      <c r="G287" s="81" t="n">
        <f aca="false">'VALORES PARA ALTERAR 2025'!B104</f>
        <v>131.54</v>
      </c>
      <c r="H287" s="82" t="n">
        <f aca="false">SUM(J287,K287)</f>
        <v>131.54</v>
      </c>
      <c r="I287" s="83" t="n">
        <f aca="false">SUM(J287:L287)</f>
        <v>152.03</v>
      </c>
      <c r="J287" s="82" t="n">
        <f aca="false">IF(MOD(G287*0.9434*10^(2+1),20)=5, TRUNC(G287*0.9434,2), ROUND(G287*0.9434,2))</f>
        <v>124.09</v>
      </c>
      <c r="K287" s="84" t="n">
        <f aca="false">IF(MOD(G287*0.0566*10^(2+1),20)=5, TRUNC(G287*0.0566,2), ROUND(G287*0.0566,2))</f>
        <v>7.45</v>
      </c>
      <c r="L287" s="85" t="n">
        <f aca="false">'VALORES PARA ALTERAR 2025'!C104</f>
        <v>20.49</v>
      </c>
      <c r="M287" s="129" t="n">
        <f aca="false">(J287+K287)*0.05</f>
        <v>6.577</v>
      </c>
      <c r="N287" s="112" t="n">
        <f aca="false">SUM(J287:M287)</f>
        <v>158.607</v>
      </c>
    </row>
    <row r="288" customFormat="false" ht="17.35" hidden="false" customHeight="true" outlineLevel="0" collapsed="false">
      <c r="B288" s="136" t="s">
        <v>438</v>
      </c>
      <c r="C288" s="136"/>
      <c r="D288" s="136"/>
      <c r="E288" s="136"/>
      <c r="F288" s="136"/>
      <c r="G288" s="136"/>
      <c r="H288" s="136"/>
      <c r="I288" s="136"/>
      <c r="J288" s="136"/>
      <c r="K288" s="136"/>
      <c r="L288" s="136"/>
      <c r="M288" s="136"/>
      <c r="N288" s="136"/>
      <c r="P288" s="137"/>
    </row>
    <row r="289" customFormat="false" ht="23.85" hidden="false" customHeight="true" outlineLevel="0" collapsed="false">
      <c r="B289" s="80" t="s">
        <v>439</v>
      </c>
      <c r="C289" s="80"/>
      <c r="D289" s="80"/>
      <c r="E289" s="80"/>
      <c r="F289" s="80"/>
      <c r="G289" s="80"/>
      <c r="H289" s="80"/>
      <c r="I289" s="80"/>
      <c r="J289" s="80"/>
      <c r="K289" s="80"/>
      <c r="L289" s="80"/>
      <c r="M289" s="80"/>
      <c r="N289" s="80"/>
      <c r="P289" s="130"/>
    </row>
    <row r="290" customFormat="false" ht="13.8" hidden="false" customHeight="true" outlineLevel="0" collapsed="false">
      <c r="B290" s="80" t="s">
        <v>440</v>
      </c>
      <c r="C290" s="80"/>
      <c r="D290" s="80"/>
      <c r="E290" s="80"/>
      <c r="F290" s="80"/>
      <c r="G290" s="80"/>
      <c r="H290" s="80"/>
      <c r="I290" s="80"/>
      <c r="J290" s="80"/>
      <c r="K290" s="80"/>
      <c r="L290" s="80"/>
      <c r="M290" s="80"/>
      <c r="N290" s="80"/>
      <c r="P290" s="130"/>
    </row>
    <row r="291" customFormat="false" ht="46.25" hidden="false" customHeight="true" outlineLevel="0" collapsed="false">
      <c r="B291" s="80" t="s">
        <v>441</v>
      </c>
      <c r="C291" s="80"/>
      <c r="D291" s="80"/>
      <c r="E291" s="80"/>
      <c r="F291" s="80"/>
      <c r="G291" s="80"/>
      <c r="H291" s="80"/>
      <c r="I291" s="80"/>
      <c r="J291" s="80"/>
      <c r="K291" s="80"/>
      <c r="L291" s="80"/>
      <c r="M291" s="80"/>
      <c r="N291" s="80"/>
      <c r="P291" s="130"/>
    </row>
    <row r="292" customFormat="false" ht="13.8" hidden="false" customHeight="true" outlineLevel="0" collapsed="false">
      <c r="B292" s="80" t="s">
        <v>442</v>
      </c>
      <c r="C292" s="80"/>
      <c r="D292" s="80"/>
      <c r="E292" s="80"/>
      <c r="F292" s="80"/>
      <c r="G292" s="80"/>
      <c r="H292" s="80"/>
      <c r="I292" s="80"/>
      <c r="J292" s="80"/>
      <c r="K292" s="80"/>
      <c r="L292" s="80"/>
      <c r="M292" s="80"/>
      <c r="N292" s="80"/>
      <c r="P292" s="130"/>
    </row>
    <row r="293" customFormat="false" ht="13.8" hidden="false" customHeight="true" outlineLevel="0" collapsed="false">
      <c r="B293" s="80" t="s">
        <v>443</v>
      </c>
      <c r="C293" s="80"/>
      <c r="D293" s="80"/>
      <c r="E293" s="80"/>
      <c r="F293" s="80"/>
      <c r="G293" s="80"/>
      <c r="H293" s="80"/>
      <c r="I293" s="80"/>
      <c r="J293" s="80"/>
      <c r="K293" s="80"/>
      <c r="L293" s="80"/>
      <c r="M293" s="80"/>
      <c r="N293" s="80"/>
      <c r="P293" s="130"/>
    </row>
    <row r="294" customFormat="false" ht="23.85" hidden="false" customHeight="true" outlineLevel="0" collapsed="false">
      <c r="B294" s="80" t="s">
        <v>444</v>
      </c>
      <c r="C294" s="80"/>
      <c r="D294" s="80"/>
      <c r="E294" s="80"/>
      <c r="F294" s="80"/>
      <c r="G294" s="80"/>
      <c r="H294" s="80"/>
      <c r="I294" s="80"/>
      <c r="J294" s="80"/>
      <c r="K294" s="80"/>
      <c r="L294" s="80"/>
      <c r="M294" s="80"/>
      <c r="N294" s="80"/>
      <c r="P294" s="130"/>
    </row>
    <row r="295" customFormat="false" ht="28.7" hidden="false" customHeight="true" outlineLevel="0" collapsed="false">
      <c r="B295" s="80" t="s">
        <v>445</v>
      </c>
      <c r="C295" s="80"/>
      <c r="D295" s="80"/>
      <c r="E295" s="80"/>
      <c r="F295" s="80"/>
      <c r="G295" s="80"/>
      <c r="H295" s="80"/>
      <c r="I295" s="80"/>
      <c r="J295" s="80"/>
      <c r="K295" s="80"/>
      <c r="L295" s="80"/>
      <c r="M295" s="80"/>
      <c r="N295" s="80"/>
      <c r="P295" s="130"/>
    </row>
    <row r="296" customFormat="false" ht="23.85" hidden="false" customHeight="true" outlineLevel="0" collapsed="false">
      <c r="B296" s="80" t="s">
        <v>446</v>
      </c>
      <c r="C296" s="80"/>
      <c r="D296" s="80"/>
      <c r="E296" s="80"/>
      <c r="F296" s="80"/>
      <c r="G296" s="80"/>
      <c r="H296" s="80"/>
      <c r="I296" s="80"/>
      <c r="J296" s="80"/>
      <c r="K296" s="80"/>
      <c r="L296" s="80"/>
      <c r="M296" s="80"/>
      <c r="N296" s="80"/>
      <c r="P296" s="130"/>
    </row>
    <row r="297" customFormat="false" ht="23.85" hidden="false" customHeight="true" outlineLevel="0" collapsed="false">
      <c r="B297" s="80" t="s">
        <v>447</v>
      </c>
      <c r="C297" s="80"/>
      <c r="D297" s="80"/>
      <c r="E297" s="80"/>
      <c r="F297" s="80"/>
      <c r="G297" s="80"/>
      <c r="H297" s="80"/>
      <c r="I297" s="80"/>
      <c r="J297" s="80"/>
      <c r="K297" s="80"/>
      <c r="L297" s="80"/>
      <c r="M297" s="80"/>
      <c r="N297" s="80"/>
      <c r="P297" s="130"/>
    </row>
    <row r="298" customFormat="false" ht="23.85" hidden="false" customHeight="true" outlineLevel="0" collapsed="false">
      <c r="B298" s="80" t="s">
        <v>448</v>
      </c>
      <c r="C298" s="80"/>
      <c r="D298" s="80"/>
      <c r="E298" s="80"/>
      <c r="F298" s="80"/>
      <c r="G298" s="80"/>
      <c r="H298" s="80"/>
      <c r="I298" s="80"/>
      <c r="J298" s="80"/>
      <c r="K298" s="80"/>
      <c r="L298" s="80"/>
      <c r="M298" s="80"/>
      <c r="N298" s="80"/>
      <c r="P298" s="130"/>
    </row>
    <row r="299" customFormat="false" ht="23.85" hidden="false" customHeight="true" outlineLevel="0" collapsed="false">
      <c r="B299" s="80" t="s">
        <v>449</v>
      </c>
      <c r="C299" s="80"/>
      <c r="D299" s="80"/>
      <c r="E299" s="80"/>
      <c r="F299" s="80"/>
      <c r="G299" s="80"/>
      <c r="H299" s="80"/>
      <c r="I299" s="80"/>
      <c r="J299" s="80"/>
      <c r="K299" s="80"/>
      <c r="L299" s="80"/>
      <c r="M299" s="80"/>
      <c r="N299" s="80"/>
    </row>
    <row r="300" customFormat="false" ht="23.85" hidden="false" customHeight="true" outlineLevel="0" collapsed="false">
      <c r="B300" s="80" t="s">
        <v>120</v>
      </c>
      <c r="C300" s="80"/>
      <c r="D300" s="80"/>
      <c r="E300" s="80"/>
      <c r="F300" s="80"/>
      <c r="G300" s="80"/>
      <c r="H300" s="80"/>
      <c r="I300" s="80"/>
      <c r="J300" s="80"/>
      <c r="K300" s="80"/>
      <c r="L300" s="80"/>
      <c r="M300" s="80"/>
      <c r="N300" s="80"/>
    </row>
    <row r="301" customFormat="false" ht="23.85" hidden="false" customHeight="true" outlineLevel="0" collapsed="false">
      <c r="B301" s="80" t="s">
        <v>450</v>
      </c>
      <c r="C301" s="80"/>
      <c r="D301" s="80"/>
      <c r="E301" s="80"/>
      <c r="F301" s="80"/>
      <c r="G301" s="80"/>
      <c r="H301" s="80"/>
      <c r="I301" s="80"/>
      <c r="J301" s="80"/>
      <c r="K301" s="80"/>
      <c r="L301" s="80"/>
      <c r="M301" s="80"/>
      <c r="N301" s="80"/>
    </row>
    <row r="302" customFormat="false" ht="23.85" hidden="false" customHeight="true" outlineLevel="0" collapsed="false">
      <c r="B302" s="80" t="s">
        <v>451</v>
      </c>
      <c r="C302" s="80"/>
      <c r="D302" s="80"/>
      <c r="E302" s="80"/>
      <c r="F302" s="80"/>
      <c r="G302" s="80"/>
      <c r="H302" s="80"/>
      <c r="I302" s="80"/>
      <c r="J302" s="80"/>
      <c r="K302" s="80"/>
      <c r="L302" s="80"/>
      <c r="M302" s="80"/>
      <c r="N302" s="80"/>
    </row>
    <row r="303" customFormat="false" ht="23.85" hidden="false" customHeight="true" outlineLevel="0" collapsed="false">
      <c r="B303" s="80" t="s">
        <v>452</v>
      </c>
      <c r="C303" s="80"/>
      <c r="D303" s="80"/>
      <c r="E303" s="80"/>
      <c r="F303" s="80"/>
      <c r="G303" s="80"/>
      <c r="H303" s="80"/>
      <c r="I303" s="80"/>
      <c r="J303" s="80"/>
      <c r="K303" s="80"/>
      <c r="L303" s="80"/>
      <c r="M303" s="80"/>
      <c r="N303" s="80"/>
    </row>
    <row r="304" customFormat="false" ht="50.5" hidden="false" customHeight="true" outlineLevel="0" collapsed="false">
      <c r="B304" s="80" t="s">
        <v>453</v>
      </c>
      <c r="C304" s="80"/>
      <c r="D304" s="80"/>
      <c r="E304" s="80"/>
      <c r="F304" s="80"/>
      <c r="G304" s="80"/>
      <c r="H304" s="80"/>
      <c r="I304" s="80"/>
      <c r="J304" s="80"/>
      <c r="K304" s="80"/>
      <c r="L304" s="80"/>
      <c r="M304" s="80"/>
      <c r="N304" s="80"/>
    </row>
    <row r="305" customFormat="false" ht="23.85" hidden="true" customHeight="true" outlineLevel="0" collapsed="false">
      <c r="B305" s="80"/>
      <c r="C305" s="80"/>
      <c r="D305" s="80"/>
      <c r="E305" s="80"/>
      <c r="F305" s="80"/>
      <c r="G305" s="80"/>
      <c r="H305" s="80"/>
      <c r="I305" s="80"/>
      <c r="J305" s="80"/>
      <c r="K305" s="80"/>
      <c r="L305" s="80"/>
      <c r="M305" s="80"/>
      <c r="N305" s="80"/>
    </row>
  </sheetData>
  <mergeCells count="100">
    <mergeCell ref="B1:N1"/>
    <mergeCell ref="C2:F2"/>
    <mergeCell ref="C3:N3"/>
    <mergeCell ref="C4:F4"/>
    <mergeCell ref="C5:N5"/>
    <mergeCell ref="C6:D6"/>
    <mergeCell ref="E6:F6"/>
    <mergeCell ref="C31:N31"/>
    <mergeCell ref="C32:D32"/>
    <mergeCell ref="E32:F32"/>
    <mergeCell ref="C57:F57"/>
    <mergeCell ref="C58:F58"/>
    <mergeCell ref="C59:F59"/>
    <mergeCell ref="C60:N60"/>
    <mergeCell ref="C61:D61"/>
    <mergeCell ref="E61:F61"/>
    <mergeCell ref="C66:F66"/>
    <mergeCell ref="C67:F67"/>
    <mergeCell ref="C68:N68"/>
    <mergeCell ref="C69:D69"/>
    <mergeCell ref="E69:F69"/>
    <mergeCell ref="C94:F94"/>
    <mergeCell ref="C95:F95"/>
    <mergeCell ref="C96:F96"/>
    <mergeCell ref="C97:F97"/>
    <mergeCell ref="C98:N98"/>
    <mergeCell ref="C99:D99"/>
    <mergeCell ref="E99:F99"/>
    <mergeCell ref="C104:N104"/>
    <mergeCell ref="C105:D105"/>
    <mergeCell ref="E105:F105"/>
    <mergeCell ref="C130:N130"/>
    <mergeCell ref="C131:D131"/>
    <mergeCell ref="E131:F131"/>
    <mergeCell ref="C138:N138"/>
    <mergeCell ref="C139:F139"/>
    <mergeCell ref="C140:F140"/>
    <mergeCell ref="C141:F141"/>
    <mergeCell ref="C142:N142"/>
    <mergeCell ref="C143:F143"/>
    <mergeCell ref="C144:N144"/>
    <mergeCell ref="C145:F145"/>
    <mergeCell ref="C146:N146"/>
    <mergeCell ref="C147:N147"/>
    <mergeCell ref="C148:F148"/>
    <mergeCell ref="C149:F149"/>
    <mergeCell ref="C150:N150"/>
    <mergeCell ref="C151:F151"/>
    <mergeCell ref="C152:F152"/>
    <mergeCell ref="C153:N153"/>
    <mergeCell ref="C154:F154"/>
    <mergeCell ref="C155:F155"/>
    <mergeCell ref="C156:F156"/>
    <mergeCell ref="C157:N157"/>
    <mergeCell ref="C158:D158"/>
    <mergeCell ref="E158:F158"/>
    <mergeCell ref="C183:N183"/>
    <mergeCell ref="C184:D184"/>
    <mergeCell ref="E184:F184"/>
    <mergeCell ref="C189:N189"/>
    <mergeCell ref="C190:D190"/>
    <mergeCell ref="E190:F190"/>
    <mergeCell ref="C195:N195"/>
    <mergeCell ref="C196:D196"/>
    <mergeCell ref="E196:F196"/>
    <mergeCell ref="C201:N201"/>
    <mergeCell ref="C202:N202"/>
    <mergeCell ref="C203:D203"/>
    <mergeCell ref="E203:F203"/>
    <mergeCell ref="C228:F228"/>
    <mergeCell ref="C229:N229"/>
    <mergeCell ref="C230:F230"/>
    <mergeCell ref="C231:N231"/>
    <mergeCell ref="C232:D232"/>
    <mergeCell ref="E232:F232"/>
    <mergeCell ref="C257:F257"/>
    <mergeCell ref="C258:F258"/>
    <mergeCell ref="C259:N259"/>
    <mergeCell ref="C260:F260"/>
    <mergeCell ref="C261:N261"/>
    <mergeCell ref="C262:D262"/>
    <mergeCell ref="E262:F262"/>
    <mergeCell ref="C287:F287"/>
    <mergeCell ref="B288:N288"/>
    <mergeCell ref="B289:N289"/>
    <mergeCell ref="B290:N290"/>
    <mergeCell ref="B291:N291"/>
    <mergeCell ref="B292:N292"/>
    <mergeCell ref="B293:N293"/>
    <mergeCell ref="B294:N294"/>
    <mergeCell ref="B295:N295"/>
    <mergeCell ref="B296:N296"/>
    <mergeCell ref="B297:N297"/>
    <mergeCell ref="B298:N298"/>
    <mergeCell ref="B299:N299"/>
    <mergeCell ref="B300:N300"/>
    <mergeCell ref="B301:N301"/>
    <mergeCell ref="B302:N302"/>
    <mergeCell ref="B303:N303"/>
    <mergeCell ref="B304:N304"/>
  </mergeCells>
  <printOptions headings="false" gridLines="false" gridLinesSet="true" horizontalCentered="true" verticalCentered="false"/>
  <pageMargins left="0.39375" right="0.39375" top="0.39375" bottom="0.393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FF"/>
    <pageSetUpPr fitToPage="true"/>
  </sheetPr>
  <dimension ref="B1:N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O4" activePane="bottomLeft" state="frozen"/>
      <selection pane="topLeft" activeCell="A1" activeCellId="0" sqref="A1"/>
      <selection pane="bottomLeft" activeCell="L4" activeCellId="0" sqref="L4"/>
    </sheetView>
  </sheetViews>
  <sheetFormatPr defaultColWidth="9.13671875" defaultRowHeight="13.8" zeroHeight="true" outlineLevelRow="0" outlineLevelCol="1"/>
  <cols>
    <col collapsed="false" customWidth="true" hidden="false" outlineLevel="0" max="1" min="1" style="63" width="2.99"/>
    <col collapsed="false" customWidth="true" hidden="false" outlineLevel="0" max="2" min="2" style="63" width="16.43"/>
    <col collapsed="false" customWidth="true" hidden="false" outlineLevel="0" max="6" min="3" style="64" width="18.88"/>
    <col collapsed="false" customWidth="true" hidden="false" outlineLevel="1" max="7" min="7" style="138" width="21.56"/>
    <col collapsed="false" customWidth="true" hidden="false" outlineLevel="1" max="8" min="8" style="138" width="16.67"/>
    <col collapsed="false" customWidth="true" hidden="false" outlineLevel="1" max="9" min="9" style="138" width="26.71"/>
    <col collapsed="false" customWidth="true" hidden="false" outlineLevel="0" max="10" min="10" style="63" width="26.71"/>
    <col collapsed="false" customWidth="true" hidden="false" outlineLevel="0" max="11" min="11" style="63" width="18.71"/>
    <col collapsed="false" customWidth="true" hidden="false" outlineLevel="0" max="12" min="12" style="65" width="18.71"/>
    <col collapsed="false" customWidth="true" hidden="false" outlineLevel="0" max="13" min="13" style="63" width="18.71"/>
    <col collapsed="false" customWidth="true" hidden="false" outlineLevel="0" max="14" min="14" style="65" width="18.71"/>
    <col collapsed="false" customWidth="true" hidden="false" outlineLevel="0" max="15" min="15" style="139" width="2.77"/>
    <col collapsed="false" customWidth="false" hidden="true" outlineLevel="0" max="1024" min="16" style="63" width="9.13"/>
  </cols>
  <sheetData>
    <row r="1" customFormat="false" ht="12.8" hidden="true" customHeight="true" outlineLevel="0" collapsed="false">
      <c r="B1" s="140"/>
      <c r="C1" s="140"/>
      <c r="D1" s="140"/>
      <c r="E1" s="140"/>
      <c r="F1" s="140"/>
      <c r="G1" s="69"/>
      <c r="H1" s="69"/>
      <c r="I1" s="69"/>
      <c r="J1" s="140"/>
      <c r="K1" s="140"/>
      <c r="L1" s="69"/>
      <c r="M1" s="140"/>
      <c r="N1" s="69"/>
    </row>
    <row r="2" customFormat="false" ht="19.5" hidden="false" customHeight="true" outlineLevel="0" collapsed="false">
      <c r="B2" s="67" t="s">
        <v>454</v>
      </c>
      <c r="C2" s="67"/>
      <c r="D2" s="67"/>
      <c r="E2" s="67"/>
      <c r="F2" s="67"/>
      <c r="G2" s="67"/>
      <c r="H2" s="67"/>
      <c r="I2" s="67"/>
      <c r="J2" s="67"/>
      <c r="K2" s="67"/>
      <c r="L2" s="67"/>
      <c r="M2" s="67"/>
      <c r="N2" s="67"/>
    </row>
    <row r="3" customFormat="false" ht="44" hidden="false" customHeight="true" outlineLevel="0" collapsed="false">
      <c r="B3" s="70" t="s">
        <v>156</v>
      </c>
      <c r="C3" s="70" t="s">
        <v>455</v>
      </c>
      <c r="D3" s="70"/>
      <c r="E3" s="70"/>
      <c r="F3" s="70"/>
      <c r="G3" s="141" t="s">
        <v>158</v>
      </c>
      <c r="H3" s="71" t="s">
        <v>159</v>
      </c>
      <c r="I3" s="71" t="s">
        <v>160</v>
      </c>
      <c r="J3" s="142" t="s">
        <v>456</v>
      </c>
      <c r="K3" s="143" t="s">
        <v>162</v>
      </c>
      <c r="L3" s="73" t="s">
        <v>163</v>
      </c>
      <c r="M3" s="142" t="s">
        <v>164</v>
      </c>
      <c r="N3" s="73" t="s">
        <v>165</v>
      </c>
    </row>
    <row r="4" customFormat="false" ht="13.8" hidden="false" customHeight="false" outlineLevel="0" collapsed="false">
      <c r="B4" s="144" t="s">
        <v>457</v>
      </c>
      <c r="C4" s="77" t="s">
        <v>458</v>
      </c>
      <c r="D4" s="77"/>
      <c r="E4" s="77"/>
      <c r="F4" s="77"/>
      <c r="G4" s="145" t="n">
        <f aca="false">'VALORES PARA ALTERAR 2025'!B123</f>
        <v>9.76</v>
      </c>
      <c r="H4" s="146" t="n">
        <f aca="false">J4+K4</f>
        <v>9.76</v>
      </c>
      <c r="I4" s="83" t="n">
        <f aca="false">SUM(J4:L4)</f>
        <v>12.82</v>
      </c>
      <c r="J4" s="147" t="n">
        <f aca="false">IF(MOD(G4*0.9434*10^(2+1),20)=5, TRUNC(G4*0.9434,2), ROUND(G4*0.9434,2))</f>
        <v>9.21</v>
      </c>
      <c r="K4" s="147" t="n">
        <f aca="false">IF(MOD(G4*0.0566*10^(2+1),20)=5, TRUNC(G4*0.0566,2), ROUND(G4*0.0566,2))</f>
        <v>0.55</v>
      </c>
      <c r="L4" s="85" t="n">
        <f aca="false">'VALORES PARA ALTERAR 2025'!C123</f>
        <v>3.06</v>
      </c>
      <c r="M4" s="148" t="n">
        <f aca="false">(K4+J4)*0.05</f>
        <v>0.488</v>
      </c>
      <c r="N4" s="112" t="n">
        <f aca="false">SUM(J4:M4)</f>
        <v>13.308</v>
      </c>
    </row>
    <row r="5" customFormat="false" ht="13.9" hidden="false" customHeight="true" outlineLevel="0" collapsed="false">
      <c r="B5" s="149" t="s">
        <v>166</v>
      </c>
      <c r="C5" s="80" t="s">
        <v>459</v>
      </c>
      <c r="D5" s="80"/>
      <c r="E5" s="80"/>
      <c r="F5" s="80"/>
      <c r="G5" s="150" t="s">
        <v>166</v>
      </c>
      <c r="H5" s="150" t="s">
        <v>166</v>
      </c>
      <c r="I5" s="83"/>
      <c r="J5" s="151" t="s">
        <v>166</v>
      </c>
      <c r="K5" s="151" t="s">
        <v>166</v>
      </c>
      <c r="L5" s="87" t="s">
        <v>166</v>
      </c>
      <c r="M5" s="84" t="s">
        <v>166</v>
      </c>
      <c r="N5" s="112" t="s">
        <v>166</v>
      </c>
    </row>
    <row r="6" customFormat="false" ht="13.8" hidden="false" customHeight="false" outlineLevel="0" collapsed="false">
      <c r="B6" s="144" t="s">
        <v>460</v>
      </c>
      <c r="C6" s="77" t="s">
        <v>461</v>
      </c>
      <c r="D6" s="77"/>
      <c r="E6" s="77"/>
      <c r="F6" s="77"/>
      <c r="G6" s="145" t="n">
        <f aca="false">'VALORES PARA ALTERAR 2025'!B125</f>
        <v>6.89</v>
      </c>
      <c r="H6" s="146" t="n">
        <f aca="false">J6+K6</f>
        <v>6.89</v>
      </c>
      <c r="I6" s="83" t="n">
        <f aca="false">SUM(J6:L6)</f>
        <v>9.03</v>
      </c>
      <c r="J6" s="84" t="n">
        <f aca="false">IF(MOD(G6*0.9434*10^(2+1),20)=5, TRUNC(G6*0.9434,2), ROUND(G6*0.9434,2))</f>
        <v>6.5</v>
      </c>
      <c r="K6" s="84" t="n">
        <f aca="false">IF(MOD(G6*0.0566*10^(2+1),20)=5, TRUNC(G6*0.0566,2), ROUND(G6*0.0566,2))</f>
        <v>0.39</v>
      </c>
      <c r="L6" s="85" t="n">
        <f aca="false">'VALORES PARA ALTERAR 2025'!C125</f>
        <v>2.14</v>
      </c>
      <c r="M6" s="148" t="n">
        <f aca="false">(K6+J6)*0.05</f>
        <v>0.3445</v>
      </c>
      <c r="N6" s="112" t="n">
        <f aca="false">SUM(J6:M6)</f>
        <v>9.3745</v>
      </c>
    </row>
    <row r="7" customFormat="false" ht="13.9" hidden="false" customHeight="true" outlineLevel="0" collapsed="false">
      <c r="B7" s="76" t="s">
        <v>166</v>
      </c>
      <c r="C7" s="80" t="s">
        <v>462</v>
      </c>
      <c r="D7" s="80"/>
      <c r="E7" s="80"/>
      <c r="F7" s="80"/>
      <c r="G7" s="80"/>
      <c r="H7" s="80"/>
      <c r="I7" s="80"/>
      <c r="J7" s="80"/>
      <c r="K7" s="80"/>
      <c r="L7" s="80"/>
      <c r="M7" s="80"/>
      <c r="N7" s="80"/>
    </row>
    <row r="8" customFormat="false" ht="13.8" hidden="false" customHeight="true" outlineLevel="0" collapsed="false">
      <c r="B8" s="76" t="s">
        <v>463</v>
      </c>
      <c r="C8" s="152" t="s">
        <v>464</v>
      </c>
      <c r="D8" s="152"/>
      <c r="E8" s="152"/>
      <c r="F8" s="152"/>
      <c r="G8" s="153" t="n">
        <f aca="false">'VALORES PARA ALTERAR 2025'!B127</f>
        <v>29</v>
      </c>
      <c r="H8" s="154" t="n">
        <f aca="false">J8+K8</f>
        <v>29</v>
      </c>
      <c r="I8" s="83" t="n">
        <f aca="false">SUM(J8:L8)</f>
        <v>39.25</v>
      </c>
      <c r="J8" s="82" t="n">
        <f aca="false">IF(MOD(G8*0.9434*10^(2+1),20)=5, TRUNC(G8*0.9434,2), ROUND(G8*0.9434,2))</f>
        <v>27.36</v>
      </c>
      <c r="K8" s="84" t="n">
        <f aca="false">IF(MOD(G8*0.0566*10^(2+1),20)=5, TRUNC(G8*0.0566,2), ROUND(G8*0.0566,2))</f>
        <v>1.64</v>
      </c>
      <c r="L8" s="85" t="n">
        <f aca="false">'VALORES PARA ALTERAR 2025'!C127</f>
        <v>10.25</v>
      </c>
      <c r="M8" s="148" t="n">
        <f aca="false">(K8+J8)*0.05</f>
        <v>1.45</v>
      </c>
      <c r="N8" s="112" t="n">
        <f aca="false">SUM(J8:M8)</f>
        <v>40.7</v>
      </c>
    </row>
    <row r="9" customFormat="false" ht="13.8" hidden="false" customHeight="true" outlineLevel="0" collapsed="false">
      <c r="B9" s="76" t="s">
        <v>465</v>
      </c>
      <c r="C9" s="152" t="s">
        <v>466</v>
      </c>
      <c r="D9" s="152"/>
      <c r="E9" s="152"/>
      <c r="F9" s="152"/>
      <c r="G9" s="153" t="n">
        <f aca="false">'VALORES PARA ALTERAR 2025'!B128</f>
        <v>50.73</v>
      </c>
      <c r="H9" s="154" t="n">
        <f aca="false">J9+K9</f>
        <v>50.73</v>
      </c>
      <c r="I9" s="83" t="n">
        <f aca="false">SUM(J9:L9)</f>
        <v>60.98</v>
      </c>
      <c r="J9" s="82" t="n">
        <f aca="false">IF(MOD(G9*0.9434*10^(2+1),20)=5, TRUNC(G9*0.9434,2), ROUND(G9*0.9434,2))</f>
        <v>47.86</v>
      </c>
      <c r="K9" s="84" t="n">
        <f aca="false">IF(MOD(G9*0.0566*10^(2+1),20)=5, TRUNC(G9*0.0566,2), ROUND(G9*0.0566,2))</f>
        <v>2.87</v>
      </c>
      <c r="L9" s="85" t="n">
        <f aca="false">'VALORES PARA ALTERAR 2025'!C128</f>
        <v>10.25</v>
      </c>
      <c r="M9" s="148" t="n">
        <f aca="false">(K9+J9)*0.05</f>
        <v>2.5365</v>
      </c>
      <c r="N9" s="112" t="n">
        <f aca="false">SUM(J9:M9)</f>
        <v>63.5165</v>
      </c>
    </row>
    <row r="10" customFormat="false" ht="13.8" hidden="false" customHeight="true" outlineLevel="0" collapsed="false">
      <c r="B10" s="76" t="s">
        <v>166</v>
      </c>
      <c r="C10" s="80" t="s">
        <v>467</v>
      </c>
      <c r="D10" s="80"/>
      <c r="E10" s="80"/>
      <c r="F10" s="80"/>
      <c r="G10" s="80"/>
      <c r="H10" s="80"/>
      <c r="I10" s="80"/>
      <c r="J10" s="80"/>
      <c r="K10" s="80"/>
      <c r="L10" s="80"/>
      <c r="M10" s="80"/>
      <c r="N10" s="80"/>
    </row>
    <row r="11" customFormat="false" ht="13.8" hidden="false" customHeight="true" outlineLevel="0" collapsed="false">
      <c r="B11" s="102" t="s">
        <v>468</v>
      </c>
      <c r="C11" s="155" t="s">
        <v>469</v>
      </c>
      <c r="D11" s="155"/>
      <c r="E11" s="155"/>
      <c r="F11" s="155"/>
      <c r="G11" s="156" t="n">
        <f aca="false">'VALORES PARA ALTERAR 2025'!B130</f>
        <v>17.08</v>
      </c>
      <c r="H11" s="157" t="n">
        <f aca="false">J11+K11</f>
        <v>17.08</v>
      </c>
      <c r="I11" s="83" t="n">
        <f aca="false">SUM(J11:L11)</f>
        <v>22.47</v>
      </c>
      <c r="J11" s="106" t="n">
        <f aca="false">IF(MOD(G11*0.9434*10^(2+1),20)=5, TRUNC(G11*0.9434,2), ROUND(G11*0.9434,2))</f>
        <v>16.11</v>
      </c>
      <c r="K11" s="107" t="n">
        <f aca="false">IF(MOD(G11*0.0566*10^(2+1),20)=5, TRUNC(G11*0.0566,2), ROUND(G11*0.0566,2))</f>
        <v>0.97</v>
      </c>
      <c r="L11" s="126" t="n">
        <f aca="false">'VALORES PARA ALTERAR 2025'!C130</f>
        <v>5.39</v>
      </c>
      <c r="M11" s="148" t="n">
        <f aca="false">(K11+J11)*0.05</f>
        <v>0.854</v>
      </c>
      <c r="N11" s="112" t="n">
        <f aca="false">SUM(J11:M11)</f>
        <v>23.324</v>
      </c>
    </row>
    <row r="12" customFormat="false" ht="13.8" hidden="false" customHeight="true" outlineLevel="0" collapsed="false">
      <c r="B12" s="95" t="s">
        <v>470</v>
      </c>
      <c r="C12" s="158" t="s">
        <v>471</v>
      </c>
      <c r="D12" s="158"/>
      <c r="E12" s="158"/>
      <c r="F12" s="158"/>
      <c r="G12" s="159" t="n">
        <f aca="false">'VALORES PARA ALTERAR 2025'!B131</f>
        <v>29.58</v>
      </c>
      <c r="H12" s="160" t="n">
        <f aca="false">J12+K12</f>
        <v>29.58</v>
      </c>
      <c r="I12" s="83" t="n">
        <f aca="false">SUM(J12:L12)</f>
        <v>38.91</v>
      </c>
      <c r="J12" s="83" t="n">
        <f aca="false">IF(MOD(G12*0.9434*10^(2+1),20)=5, TRUNC(G12*0.9434,2), ROUND(G12*0.9434,2))</f>
        <v>27.91</v>
      </c>
      <c r="K12" s="100" t="n">
        <f aca="false">IF(MOD(G12*0.0566*10^(2+1),20)=5, TRUNC(G12*0.0566,2), ROUND(G12*0.0566,2))</f>
        <v>1.67</v>
      </c>
      <c r="L12" s="116" t="n">
        <f aca="false">'VALORES PARA ALTERAR 2025'!C131</f>
        <v>9.33</v>
      </c>
      <c r="M12" s="148" t="n">
        <f aca="false">(K12+J12)*0.05</f>
        <v>1.479</v>
      </c>
      <c r="N12" s="112" t="n">
        <f aca="false">SUM(J12:M12)</f>
        <v>40.389</v>
      </c>
    </row>
    <row r="13" customFormat="false" ht="13.8" hidden="false" customHeight="true" outlineLevel="0" collapsed="false">
      <c r="B13" s="76" t="s">
        <v>472</v>
      </c>
      <c r="C13" s="152" t="s">
        <v>473</v>
      </c>
      <c r="D13" s="152"/>
      <c r="E13" s="152"/>
      <c r="F13" s="152"/>
      <c r="G13" s="153" t="n">
        <f aca="false">'VALORES PARA ALTERAR 2025'!B132</f>
        <v>39.69</v>
      </c>
      <c r="H13" s="154" t="n">
        <f aca="false">J13+K13</f>
        <v>39.69</v>
      </c>
      <c r="I13" s="83" t="n">
        <f aca="false">SUM(J13:L13)</f>
        <v>52.16</v>
      </c>
      <c r="J13" s="82" t="n">
        <f aca="false">IF(MOD(G13*0.9434*10^(2+1),20)=5, TRUNC(G13*0.9434,2), ROUND(G13*0.9434,2))</f>
        <v>37.44</v>
      </c>
      <c r="K13" s="84" t="n">
        <f aca="false">IF(MOD(G13*0.0566*10^(2+1),20)=5, TRUNC(G13*0.0566,2), ROUND(G13*0.0566,2))</f>
        <v>2.25</v>
      </c>
      <c r="L13" s="85" t="n">
        <f aca="false">'VALORES PARA ALTERAR 2025'!C132</f>
        <v>12.47</v>
      </c>
      <c r="M13" s="148" t="n">
        <f aca="false">(K13+J13)*0.05</f>
        <v>1.9845</v>
      </c>
      <c r="N13" s="112" t="n">
        <f aca="false">SUM(J13:M13)</f>
        <v>54.1445</v>
      </c>
    </row>
    <row r="14" customFormat="false" ht="13.8" hidden="false" customHeight="true" outlineLevel="0" collapsed="false">
      <c r="B14" s="95" t="s">
        <v>166</v>
      </c>
      <c r="C14" s="80" t="s">
        <v>474</v>
      </c>
      <c r="D14" s="80"/>
      <c r="E14" s="80"/>
      <c r="F14" s="80"/>
      <c r="G14" s="80"/>
      <c r="H14" s="80"/>
      <c r="I14" s="80"/>
      <c r="J14" s="80"/>
      <c r="K14" s="80"/>
      <c r="L14" s="80"/>
      <c r="M14" s="80"/>
      <c r="N14" s="80"/>
    </row>
    <row r="15" customFormat="false" ht="13.8" hidden="false" customHeight="true" outlineLevel="0" collapsed="false">
      <c r="B15" s="76" t="s">
        <v>475</v>
      </c>
      <c r="C15" s="152" t="s">
        <v>476</v>
      </c>
      <c r="D15" s="152"/>
      <c r="E15" s="152"/>
      <c r="F15" s="152"/>
      <c r="G15" s="153" t="n">
        <f aca="false">'VALORES PARA ALTERAR 2025'!B134</f>
        <v>26.37</v>
      </c>
      <c r="H15" s="154" t="n">
        <f aca="false">J15+K15</f>
        <v>26.37</v>
      </c>
      <c r="I15" s="83" t="n">
        <f aca="false">SUM(J15:L15)</f>
        <v>34.65</v>
      </c>
      <c r="J15" s="82" t="n">
        <f aca="false">IF(MOD(G15*0.9434*10^(2+1),20)=5, TRUNC(G15*0.9434,2), ROUND(G15*0.9434,2))</f>
        <v>24.88</v>
      </c>
      <c r="K15" s="84" t="n">
        <f aca="false">IF(MOD(G15*0.0566*10^(2+1),20)=5, TRUNC(G15*0.0566,2), ROUND(G15*0.0566,2))</f>
        <v>1.49</v>
      </c>
      <c r="L15" s="85" t="n">
        <f aca="false">'VALORES PARA ALTERAR 2025'!C134</f>
        <v>8.28</v>
      </c>
      <c r="M15" s="148" t="n">
        <f aca="false">(K15+J15)*0.05</f>
        <v>1.3185</v>
      </c>
      <c r="N15" s="112" t="n">
        <f aca="false">SUM(J15:M15)</f>
        <v>35.9685</v>
      </c>
    </row>
    <row r="16" customFormat="false" ht="13.8" hidden="false" customHeight="true" outlineLevel="0" collapsed="false">
      <c r="B16" s="76" t="s">
        <v>166</v>
      </c>
      <c r="C16" s="80" t="s">
        <v>477</v>
      </c>
      <c r="D16" s="80"/>
      <c r="E16" s="80"/>
      <c r="F16" s="80"/>
      <c r="G16" s="150" t="s">
        <v>166</v>
      </c>
      <c r="H16" s="150" t="s">
        <v>166</v>
      </c>
      <c r="I16" s="150"/>
      <c r="J16" s="82" t="s">
        <v>166</v>
      </c>
      <c r="K16" s="84" t="s">
        <v>166</v>
      </c>
      <c r="L16" s="112" t="s">
        <v>166</v>
      </c>
      <c r="M16" s="84" t="s">
        <v>166</v>
      </c>
      <c r="N16" s="112" t="s">
        <v>166</v>
      </c>
    </row>
    <row r="17" customFormat="false" ht="13.8" hidden="false" customHeight="true" outlineLevel="0" collapsed="false">
      <c r="B17" s="76" t="s">
        <v>166</v>
      </c>
      <c r="C17" s="80" t="s">
        <v>478</v>
      </c>
      <c r="D17" s="80"/>
      <c r="E17" s="80"/>
      <c r="F17" s="80"/>
      <c r="G17" s="150" t="s">
        <v>166</v>
      </c>
      <c r="H17" s="150" t="s">
        <v>166</v>
      </c>
      <c r="I17" s="150"/>
      <c r="J17" s="82" t="s">
        <v>166</v>
      </c>
      <c r="K17" s="84" t="s">
        <v>166</v>
      </c>
      <c r="L17" s="112" t="s">
        <v>166</v>
      </c>
      <c r="M17" s="84" t="s">
        <v>166</v>
      </c>
      <c r="N17" s="112" t="s">
        <v>166</v>
      </c>
    </row>
    <row r="18" customFormat="false" ht="13.8" hidden="false" customHeight="true" outlineLevel="0" collapsed="false">
      <c r="B18" s="76" t="s">
        <v>166</v>
      </c>
      <c r="C18" s="80" t="s">
        <v>479</v>
      </c>
      <c r="D18" s="80"/>
      <c r="E18" s="80"/>
      <c r="F18" s="80"/>
      <c r="G18" s="150" t="s">
        <v>166</v>
      </c>
      <c r="H18" s="150" t="s">
        <v>166</v>
      </c>
      <c r="I18" s="150"/>
      <c r="J18" s="82" t="s">
        <v>166</v>
      </c>
      <c r="K18" s="84" t="s">
        <v>166</v>
      </c>
      <c r="L18" s="112" t="s">
        <v>166</v>
      </c>
      <c r="M18" s="84" t="s">
        <v>166</v>
      </c>
      <c r="N18" s="112" t="s">
        <v>166</v>
      </c>
    </row>
    <row r="19" customFormat="false" ht="13.8" hidden="false" customHeight="true" outlineLevel="0" collapsed="false">
      <c r="B19" s="76" t="s">
        <v>166</v>
      </c>
      <c r="C19" s="80" t="s">
        <v>480</v>
      </c>
      <c r="D19" s="80"/>
      <c r="E19" s="80"/>
      <c r="F19" s="80"/>
      <c r="G19" s="80"/>
      <c r="H19" s="80"/>
      <c r="I19" s="80"/>
      <c r="J19" s="80"/>
      <c r="K19" s="80"/>
      <c r="L19" s="80"/>
      <c r="M19" s="80"/>
      <c r="N19" s="80"/>
    </row>
    <row r="20" customFormat="false" ht="13.8" hidden="false" customHeight="true" outlineLevel="0" collapsed="false">
      <c r="B20" s="76" t="s">
        <v>166</v>
      </c>
      <c r="C20" s="80" t="s">
        <v>481</v>
      </c>
      <c r="D20" s="80"/>
      <c r="E20" s="80"/>
      <c r="F20" s="80"/>
      <c r="G20" s="161" t="n">
        <f aca="false">'VALORES PARA ALTERAR 2025'!B139</f>
        <v>193.32</v>
      </c>
      <c r="H20" s="150" t="n">
        <f aca="false">J20+K20</f>
        <v>193.32</v>
      </c>
      <c r="I20" s="83" t="n">
        <f aca="false">SUM(J20:L20)</f>
        <v>254.1</v>
      </c>
      <c r="J20" s="82" t="n">
        <f aca="false">IF(MOD(G20*0.9434*10^(2+1),20)=5, TRUNC(G20*0.9434,2), ROUND(G20*0.9434,2))</f>
        <v>182.38</v>
      </c>
      <c r="K20" s="84" t="n">
        <f aca="false">IF(MOD(G20*0.0566*10^(2+1),20)=5, TRUNC(G20*0.0566,2), ROUND(G20*0.0566,2))</f>
        <v>10.94</v>
      </c>
      <c r="L20" s="85" t="n">
        <f aca="false">'VALORES PARA ALTERAR 2025'!C139</f>
        <v>60.78</v>
      </c>
      <c r="M20" s="148" t="n">
        <f aca="false">(K20+J20)*0.05</f>
        <v>9.666</v>
      </c>
      <c r="N20" s="112" t="n">
        <f aca="false">SUM(J20:M20)</f>
        <v>263.766</v>
      </c>
    </row>
    <row r="21" customFormat="false" ht="13.8" hidden="false" customHeight="true" outlineLevel="0" collapsed="false">
      <c r="B21" s="76" t="s">
        <v>166</v>
      </c>
      <c r="C21" s="80" t="s">
        <v>482</v>
      </c>
      <c r="D21" s="80"/>
      <c r="E21" s="80"/>
      <c r="F21" s="80"/>
      <c r="G21" s="80"/>
      <c r="H21" s="80"/>
      <c r="I21" s="80"/>
      <c r="J21" s="80"/>
      <c r="K21" s="80"/>
      <c r="L21" s="80"/>
      <c r="M21" s="80"/>
      <c r="N21" s="80"/>
    </row>
    <row r="22" customFormat="false" ht="13.8" hidden="false" customHeight="true" outlineLevel="0" collapsed="false">
      <c r="B22" s="89"/>
      <c r="C22" s="90" t="s">
        <v>171</v>
      </c>
      <c r="D22" s="90"/>
      <c r="E22" s="91" t="s">
        <v>171</v>
      </c>
      <c r="F22" s="91"/>
      <c r="G22" s="162"/>
      <c r="H22" s="162"/>
      <c r="I22" s="162"/>
      <c r="J22" s="92"/>
      <c r="K22" s="93"/>
      <c r="L22" s="94"/>
      <c r="M22" s="92"/>
      <c r="N22" s="94"/>
    </row>
    <row r="23" customFormat="false" ht="13.8" hidden="false" customHeight="false" outlineLevel="0" collapsed="false">
      <c r="B23" s="95" t="s">
        <v>166</v>
      </c>
      <c r="C23" s="96"/>
      <c r="D23" s="97"/>
      <c r="E23" s="97" t="s">
        <v>173</v>
      </c>
      <c r="F23" s="98" t="n">
        <v>1400</v>
      </c>
      <c r="G23" s="163" t="n">
        <f aca="false">IF(MOD((G51/2)*10^(2+1),20)=5, TRUNC((G51/2),2), ROUND((G51/2),2))</f>
        <v>76.04</v>
      </c>
      <c r="H23" s="98" t="n">
        <f aca="false">J23+K23</f>
        <v>76.04</v>
      </c>
      <c r="I23" s="83" t="n">
        <f aca="false">SUM(J23:L23)</f>
        <v>105.34</v>
      </c>
      <c r="J23" s="83" t="n">
        <f aca="false">IF(MOD(G23*0.9434*10^(2+1),20)=5, TRUNC(G23*0.9434,2), ROUND(G23*0.9434,2))</f>
        <v>71.74</v>
      </c>
      <c r="K23" s="100" t="n">
        <f aca="false">IF(MOD(G23*0.0566*10^(2+1),20)=5, TRUNC(G23*0.0566,2), ROUND(G23*0.0566,2))</f>
        <v>4.3</v>
      </c>
      <c r="L23" s="87" t="n">
        <f aca="false">IF(MOD((L51/2)*10^(2+1),20)=5, TRUNC((L51/2),2), ROUND((L51/2),2))</f>
        <v>29.3</v>
      </c>
      <c r="M23" s="164" t="n">
        <f aca="false">(K23+J23)*0.05</f>
        <v>3.802</v>
      </c>
      <c r="N23" s="87" t="n">
        <f aca="false">SUM(J23:M23)</f>
        <v>109.142</v>
      </c>
    </row>
    <row r="24" customFormat="false" ht="13.8" hidden="false" customHeight="false" outlineLevel="0" collapsed="false">
      <c r="B24" s="95" t="s">
        <v>166</v>
      </c>
      <c r="C24" s="96" t="s">
        <v>175</v>
      </c>
      <c r="D24" s="101" t="n">
        <f aca="false">F23+0.01</f>
        <v>1400.01</v>
      </c>
      <c r="E24" s="97" t="s">
        <v>173</v>
      </c>
      <c r="F24" s="98" t="n">
        <v>2720</v>
      </c>
      <c r="G24" s="163" t="n">
        <f aca="false">IF(MOD((G52/2)*10^(2+1),20)=5, TRUNC((G52/2),2), ROUND((G52/2),2))</f>
        <v>124.04</v>
      </c>
      <c r="H24" s="98" t="n">
        <f aca="false">J24+K24</f>
        <v>124.04</v>
      </c>
      <c r="I24" s="83" t="n">
        <f aca="false">SUM(J24:L24)</f>
        <v>171.84</v>
      </c>
      <c r="J24" s="83" t="n">
        <f aca="false">IF(MOD(G24*0.9434*10^(2+1),20)=5, TRUNC(G24*0.9434,2), ROUND(G24*0.9434,2))</f>
        <v>117.02</v>
      </c>
      <c r="K24" s="100" t="n">
        <f aca="false">IF(MOD(G24*0.0566*10^(2+1),20)=5, TRUNC(G24*0.0566,2), ROUND(G24*0.0566,2))</f>
        <v>7.02</v>
      </c>
      <c r="L24" s="87" t="n">
        <f aca="false">IF(MOD((L52/2)*10^(2+1),20)=5, TRUNC((L52/2),2), ROUND((L52/2),2))</f>
        <v>47.8</v>
      </c>
      <c r="M24" s="164" t="n">
        <f aca="false">(K24+J24)*0.05</f>
        <v>6.202</v>
      </c>
      <c r="N24" s="87" t="n">
        <f aca="false">SUM(J24:M24)</f>
        <v>178.042</v>
      </c>
    </row>
    <row r="25" customFormat="false" ht="13.8" hidden="false" customHeight="false" outlineLevel="0" collapsed="false">
      <c r="B25" s="95" t="s">
        <v>166</v>
      </c>
      <c r="C25" s="96" t="s">
        <v>175</v>
      </c>
      <c r="D25" s="101" t="n">
        <f aca="false">F24+0.01</f>
        <v>2720.01</v>
      </c>
      <c r="E25" s="97" t="s">
        <v>173</v>
      </c>
      <c r="F25" s="98" t="n">
        <v>5440</v>
      </c>
      <c r="G25" s="163" t="n">
        <f aca="false">IF(MOD((G53/2)*10^(2+1),20)=5, TRUNC((G53/2),2), ROUND((G53/2),2))</f>
        <v>179.76</v>
      </c>
      <c r="H25" s="98" t="n">
        <f aca="false">J25+K25</f>
        <v>179.76</v>
      </c>
      <c r="I25" s="83" t="n">
        <f aca="false">SUM(J25:L25)</f>
        <v>249.02</v>
      </c>
      <c r="J25" s="83" t="n">
        <f aca="false">IF(MOD(G25*0.9434*10^(2+1),20)=5, TRUNC(G25*0.9434,2), ROUND(G25*0.9434,2))</f>
        <v>169.59</v>
      </c>
      <c r="K25" s="100" t="n">
        <f aca="false">IF(MOD(G25*0.0566*10^(2+1),20)=5, TRUNC(G25*0.0566,2), ROUND(G25*0.0566,2))</f>
        <v>10.17</v>
      </c>
      <c r="L25" s="87" t="n">
        <f aca="false">IF(MOD((L53/2)*10^(2+1),20)=5, TRUNC((L53/2),2), ROUND((L53/2),2))</f>
        <v>69.26</v>
      </c>
      <c r="M25" s="164" t="n">
        <f aca="false">(K25+J25)*0.05</f>
        <v>8.988</v>
      </c>
      <c r="N25" s="87" t="n">
        <f aca="false">SUM(J25:M25)</f>
        <v>258.008</v>
      </c>
    </row>
    <row r="26" customFormat="false" ht="13.8" hidden="false" customHeight="false" outlineLevel="0" collapsed="false">
      <c r="B26" s="95" t="s">
        <v>166</v>
      </c>
      <c r="C26" s="96" t="s">
        <v>175</v>
      </c>
      <c r="D26" s="101" t="n">
        <f aca="false">F25+0.01</f>
        <v>5440.01</v>
      </c>
      <c r="E26" s="97" t="s">
        <v>173</v>
      </c>
      <c r="F26" s="98" t="n">
        <v>7000</v>
      </c>
      <c r="G26" s="163" t="n">
        <f aca="false">IF(MOD((G54/2)*10^(2+1),20)=5, TRUNC((G54/2),2), ROUND((G54/2),2))</f>
        <v>248.84</v>
      </c>
      <c r="H26" s="98" t="n">
        <f aca="false">J26+K26</f>
        <v>248.84</v>
      </c>
      <c r="I26" s="83" t="n">
        <f aca="false">SUM(J26:L26)</f>
        <v>344.73</v>
      </c>
      <c r="J26" s="83" t="n">
        <f aca="false">IF(MOD(G26*0.9434*10^(2+1),20)=5, TRUNC(G26*0.9434,2), ROUND(G26*0.9434,2))</f>
        <v>234.76</v>
      </c>
      <c r="K26" s="100" t="n">
        <f aca="false">IF(MOD(G26*0.0566*10^(2+1),20)=5, TRUNC(G26*0.0566,2), ROUND(G26*0.0566,2))</f>
        <v>14.08</v>
      </c>
      <c r="L26" s="87" t="n">
        <f aca="false">IF(MOD((L54/2)*10^(2+1),20)=5, TRUNC((L54/2),2), ROUND((L54/2),2))</f>
        <v>95.89</v>
      </c>
      <c r="M26" s="164" t="n">
        <f aca="false">(K26+J26)*0.05</f>
        <v>12.442</v>
      </c>
      <c r="N26" s="87" t="n">
        <f aca="false">SUM(J26:M26)</f>
        <v>357.172</v>
      </c>
    </row>
    <row r="27" customFormat="false" ht="13.8" hidden="false" customHeight="false" outlineLevel="0" collapsed="false">
      <c r="B27" s="95" t="s">
        <v>166</v>
      </c>
      <c r="C27" s="96" t="s">
        <v>175</v>
      </c>
      <c r="D27" s="101" t="n">
        <f aca="false">F26+0.01</f>
        <v>7000.01</v>
      </c>
      <c r="E27" s="97" t="s">
        <v>173</v>
      </c>
      <c r="F27" s="98" t="n">
        <v>14000</v>
      </c>
      <c r="G27" s="163" t="n">
        <f aca="false">IF(MOD((G55/2)*10^(2+1),20)=5, TRUNC((G55/2),2), ROUND((G55/2),2))</f>
        <v>331.86</v>
      </c>
      <c r="H27" s="98" t="n">
        <f aca="false">J27+K27</f>
        <v>331.86</v>
      </c>
      <c r="I27" s="83" t="n">
        <f aca="false">SUM(J27:L27)</f>
        <v>459.72</v>
      </c>
      <c r="J27" s="83" t="n">
        <f aca="false">IF(MOD(G27*0.9434*10^(2+1),20)=5, TRUNC(G27*0.9434,2), ROUND(G27*0.9434,2))</f>
        <v>313.08</v>
      </c>
      <c r="K27" s="100" t="n">
        <f aca="false">IF(MOD(G27*0.0566*10^(2+1),20)=5, TRUNC(G27*0.0566,2), ROUND(G27*0.0566,2))</f>
        <v>18.78</v>
      </c>
      <c r="L27" s="87" t="n">
        <f aca="false">IF(MOD((L55/2)*10^(2+1),20)=5, TRUNC((L55/2),2), ROUND((L55/2),2))</f>
        <v>127.86</v>
      </c>
      <c r="M27" s="164" t="n">
        <f aca="false">(K27+J27)*0.05</f>
        <v>16.593</v>
      </c>
      <c r="N27" s="87" t="n">
        <f aca="false">SUM(J27:M27)</f>
        <v>476.313</v>
      </c>
    </row>
    <row r="28" customFormat="false" ht="13.8" hidden="false" customHeight="false" outlineLevel="0" collapsed="false">
      <c r="B28" s="95" t="s">
        <v>166</v>
      </c>
      <c r="C28" s="96" t="s">
        <v>175</v>
      </c>
      <c r="D28" s="101" t="n">
        <f aca="false">F27+0.01</f>
        <v>14000.01</v>
      </c>
      <c r="E28" s="97" t="s">
        <v>173</v>
      </c>
      <c r="F28" s="98" t="n">
        <v>28000</v>
      </c>
      <c r="G28" s="163" t="n">
        <f aca="false">IF(MOD((G56/2)*10^(2+1),20)=5, TRUNC((G56/2),2), ROUND((G56/2),2))</f>
        <v>428.72</v>
      </c>
      <c r="H28" s="98" t="n">
        <f aca="false">J28+K28</f>
        <v>428.72</v>
      </c>
      <c r="I28" s="83" t="n">
        <f aca="false">SUM(J28:L28)</f>
        <v>593.94</v>
      </c>
      <c r="J28" s="83" t="n">
        <f aca="false">IF(MOD(G28*0.9434*10^(2+1),20)=5, TRUNC(G28*0.9434,2), ROUND(G28*0.9434,2))</f>
        <v>404.45</v>
      </c>
      <c r="K28" s="100" t="n">
        <f aca="false">IF(MOD(G28*0.0566*10^(2+1),20)=5, TRUNC(G28*0.0566,2), ROUND(G28*0.0566,2))</f>
        <v>24.27</v>
      </c>
      <c r="L28" s="87" t="n">
        <f aca="false">IF(MOD((L56/2)*10^(2+1),20)=5, TRUNC((L56/2),2), ROUND((L56/2),2))</f>
        <v>165.22</v>
      </c>
      <c r="M28" s="164" t="n">
        <f aca="false">(K28+J28)*0.05</f>
        <v>21.436</v>
      </c>
      <c r="N28" s="87" t="n">
        <f aca="false">SUM(J28:M28)</f>
        <v>615.376</v>
      </c>
    </row>
    <row r="29" customFormat="false" ht="13.8" hidden="false" customHeight="false" outlineLevel="0" collapsed="false">
      <c r="B29" s="95" t="s">
        <v>166</v>
      </c>
      <c r="C29" s="96" t="s">
        <v>175</v>
      </c>
      <c r="D29" s="101" t="n">
        <f aca="false">F28+0.01</f>
        <v>28000.01</v>
      </c>
      <c r="E29" s="97" t="s">
        <v>173</v>
      </c>
      <c r="F29" s="98" t="n">
        <v>42000</v>
      </c>
      <c r="G29" s="163" t="n">
        <f aca="false">IF(MOD((G57/2)*10^(2+1),20)=5, TRUNC((G57/2),2), ROUND((G57/2),2))</f>
        <v>539.27</v>
      </c>
      <c r="H29" s="98" t="n">
        <f aca="false">J29+K29</f>
        <v>539.27</v>
      </c>
      <c r="I29" s="83" t="n">
        <f aca="false">SUM(J29:L29)</f>
        <v>747.07</v>
      </c>
      <c r="J29" s="83" t="n">
        <f aca="false">IF(MOD(G29*0.9434*10^(2+1),20)=5, TRUNC(G29*0.9434,2), ROUND(G29*0.9434,2))</f>
        <v>508.75</v>
      </c>
      <c r="K29" s="100" t="n">
        <f aca="false">IF(MOD(G29*0.0566*10^(2+1),20)=5, TRUNC(G29*0.0566,2), ROUND(G29*0.0566,2))</f>
        <v>30.52</v>
      </c>
      <c r="L29" s="87" t="n">
        <f aca="false">IF(MOD((L57/2)*10^(2+1),20)=5, TRUNC((L57/2),2), ROUND((L57/2),2))</f>
        <v>207.8</v>
      </c>
      <c r="M29" s="164" t="n">
        <f aca="false">(K29+J29)*0.05</f>
        <v>26.9635</v>
      </c>
      <c r="N29" s="87" t="n">
        <f aca="false">SUM(J29:M29)</f>
        <v>774.0335</v>
      </c>
    </row>
    <row r="30" customFormat="false" ht="13.8" hidden="false" customHeight="false" outlineLevel="0" collapsed="false">
      <c r="B30" s="95" t="s">
        <v>166</v>
      </c>
      <c r="C30" s="96" t="s">
        <v>175</v>
      </c>
      <c r="D30" s="101" t="n">
        <f aca="false">F29+0.01</f>
        <v>42000.01</v>
      </c>
      <c r="E30" s="97" t="s">
        <v>173</v>
      </c>
      <c r="F30" s="98" t="n">
        <v>56000</v>
      </c>
      <c r="G30" s="163" t="n">
        <f aca="false">IF(MOD((G58/2)*10^(2+1),20)=5, TRUNC((G58/2),2), ROUND((G58/2),2))</f>
        <v>663.83</v>
      </c>
      <c r="H30" s="98" t="n">
        <f aca="false">J30+K30</f>
        <v>663.83</v>
      </c>
      <c r="I30" s="83" t="n">
        <f aca="false">SUM(J30:L30)</f>
        <v>919.61</v>
      </c>
      <c r="J30" s="83" t="n">
        <f aca="false">IF(MOD(G30*0.9434*10^(2+1),20)=5, TRUNC(G30*0.9434,2), ROUND(G30*0.9434,2))</f>
        <v>626.26</v>
      </c>
      <c r="K30" s="100" t="n">
        <f aca="false">IF(MOD(G30*0.0566*10^(2+1),20)=5, TRUNC(G30*0.0566,2), ROUND(G30*0.0566,2))</f>
        <v>37.57</v>
      </c>
      <c r="L30" s="87" t="n">
        <f aca="false">IF(MOD((L58/2)*10^(2+1),20)=5, TRUNC((L58/2),2), ROUND((L58/2),2))</f>
        <v>255.78</v>
      </c>
      <c r="M30" s="164" t="n">
        <f aca="false">(K30+J30)*0.05</f>
        <v>33.1915</v>
      </c>
      <c r="N30" s="87" t="n">
        <f aca="false">SUM(J30:M30)</f>
        <v>952.8015</v>
      </c>
    </row>
    <row r="31" customFormat="false" ht="13.8" hidden="false" customHeight="false" outlineLevel="0" collapsed="false">
      <c r="B31" s="95" t="s">
        <v>166</v>
      </c>
      <c r="C31" s="96" t="s">
        <v>175</v>
      </c>
      <c r="D31" s="101" t="n">
        <f aca="false">F30+0.01</f>
        <v>56000.01</v>
      </c>
      <c r="E31" s="97" t="s">
        <v>173</v>
      </c>
      <c r="F31" s="98" t="n">
        <v>70000</v>
      </c>
      <c r="G31" s="163" t="n">
        <f aca="false">IF(MOD((G59/2)*10^(2+1),20)=5, TRUNC((G59/2),2), ROUND((G59/2),2))</f>
        <v>802.16</v>
      </c>
      <c r="H31" s="98" t="n">
        <f aca="false">J31+K31</f>
        <v>802.16</v>
      </c>
      <c r="I31" s="83" t="n">
        <f aca="false">SUM(J31:L31)</f>
        <v>1111.25</v>
      </c>
      <c r="J31" s="83" t="n">
        <f aca="false">IF(MOD(G31*0.9434*10^(2+1),20)=5, TRUNC(G31*0.9434,2), ROUND(G31*0.9434,2))</f>
        <v>756.76</v>
      </c>
      <c r="K31" s="100" t="n">
        <f aca="false">IF(MOD(G31*0.0566*10^(2+1),20)=5, TRUNC(G31*0.0566,2), ROUND(G31*0.0566,2))</f>
        <v>45.4</v>
      </c>
      <c r="L31" s="87" t="n">
        <f aca="false">IF(MOD((L59/2)*10^(2+1),20)=5, TRUNC((L59/2),2), ROUND((L59/2),2))</f>
        <v>309.09</v>
      </c>
      <c r="M31" s="164" t="n">
        <f aca="false">(K31+J31)*0.05</f>
        <v>40.108</v>
      </c>
      <c r="N31" s="87" t="n">
        <f aca="false">SUM(J31:M31)</f>
        <v>1151.358</v>
      </c>
    </row>
    <row r="32" customFormat="false" ht="13.8" hidden="false" customHeight="false" outlineLevel="0" collapsed="false">
      <c r="B32" s="95" t="s">
        <v>166</v>
      </c>
      <c r="C32" s="96" t="s">
        <v>175</v>
      </c>
      <c r="D32" s="101" t="n">
        <f aca="false">F31+0.01</f>
        <v>70000.01</v>
      </c>
      <c r="E32" s="97" t="s">
        <v>173</v>
      </c>
      <c r="F32" s="98" t="n">
        <v>105000</v>
      </c>
      <c r="G32" s="163" t="n">
        <f aca="false">IF(MOD((G60/2)*10^(2+1),20)=5, TRUNC((G60/2),2), ROUND((G60/2),2))</f>
        <v>1009.57</v>
      </c>
      <c r="H32" s="98" t="n">
        <f aca="false">J32+K32</f>
        <v>1009.57</v>
      </c>
      <c r="I32" s="83" t="n">
        <f aca="false">SUM(J32:L32)</f>
        <v>1398.57</v>
      </c>
      <c r="J32" s="83" t="n">
        <f aca="false">IF(MOD(G32*0.9434*10^(2+1),20)=5, TRUNC(G32*0.9434,2), ROUND(G32*0.9434,2))</f>
        <v>952.43</v>
      </c>
      <c r="K32" s="100" t="n">
        <f aca="false">IF(MOD(G32*0.0566*10^(2+1),20)=5, TRUNC(G32*0.0566,2), ROUND(G32*0.0566,2))</f>
        <v>57.14</v>
      </c>
      <c r="L32" s="87" t="n">
        <f aca="false">IF(MOD((L60/2)*10^(2+1),20)=5, TRUNC((L60/2),2), ROUND((L60/2),2))</f>
        <v>389</v>
      </c>
      <c r="M32" s="164" t="n">
        <f aca="false">(K32+J32)*0.05</f>
        <v>50.4785</v>
      </c>
      <c r="N32" s="87" t="n">
        <f aca="false">SUM(J32:M32)</f>
        <v>1449.0485</v>
      </c>
    </row>
    <row r="33" customFormat="false" ht="13.9" hidden="false" customHeight="true" outlineLevel="0" collapsed="false">
      <c r="B33" s="95" t="s">
        <v>166</v>
      </c>
      <c r="C33" s="96" t="s">
        <v>175</v>
      </c>
      <c r="D33" s="101" t="n">
        <f aca="false">F32+0.01</f>
        <v>105000.01</v>
      </c>
      <c r="E33" s="97" t="s">
        <v>173</v>
      </c>
      <c r="F33" s="98" t="n">
        <v>140000</v>
      </c>
      <c r="G33" s="163" t="n">
        <f aca="false">IF(MOD((G61/2)*10^(2+1),20)=5, TRUNC((G61/2),2), ROUND((G61/2),2))</f>
        <v>1213.63</v>
      </c>
      <c r="H33" s="98" t="n">
        <f aca="false">J33+K33</f>
        <v>1213.63</v>
      </c>
      <c r="I33" s="83" t="n">
        <f aca="false">SUM(J33:L33)</f>
        <v>1777.55</v>
      </c>
      <c r="J33" s="83" t="n">
        <f aca="false">IF(MOD(G33*0.9434*10^(2+1),20)=5, TRUNC(G33*0.9434,2), ROUND(G33*0.9434,2))</f>
        <v>1144.94</v>
      </c>
      <c r="K33" s="100" t="n">
        <f aca="false">IF(MOD(G33*0.0566*10^(2+1),20)=5, TRUNC(G33*0.0566,2), ROUND(G33*0.0566,2))</f>
        <v>68.69</v>
      </c>
      <c r="L33" s="87" t="n">
        <f aca="false">IF(MOD((L61/2)*10^(2+1),20)=5, TRUNC((L61/2),2), ROUND((L61/2),2))</f>
        <v>563.92</v>
      </c>
      <c r="M33" s="164" t="n">
        <f aca="false">(K33+J33)*0.05</f>
        <v>60.6815</v>
      </c>
      <c r="N33" s="87" t="n">
        <f aca="false">SUM(J33:M33)</f>
        <v>1838.2315</v>
      </c>
    </row>
    <row r="34" customFormat="false" ht="13.8" hidden="false" customHeight="false" outlineLevel="0" collapsed="false">
      <c r="B34" s="95" t="s">
        <v>166</v>
      </c>
      <c r="C34" s="96" t="s">
        <v>175</v>
      </c>
      <c r="D34" s="101" t="n">
        <f aca="false">F33+0.01</f>
        <v>140000.01</v>
      </c>
      <c r="E34" s="97" t="s">
        <v>173</v>
      </c>
      <c r="F34" s="98" t="n">
        <v>175000</v>
      </c>
      <c r="G34" s="163" t="n">
        <f aca="false">IF(MOD((G62/2)*10^(2+1),20)=5, TRUNC((G62/2),2), ROUND((G62/2),2))</f>
        <v>1297.8</v>
      </c>
      <c r="H34" s="98" t="n">
        <f aca="false">J34+K34</f>
        <v>1297.8</v>
      </c>
      <c r="I34" s="83" t="n">
        <f aca="false">SUM(J34:L34)</f>
        <v>1900.88</v>
      </c>
      <c r="J34" s="83" t="n">
        <f aca="false">IF(MOD(G34*0.9434*10^(2+1),20)=5, TRUNC(G34*0.9434,2), ROUND(G34*0.9434,2))</f>
        <v>1224.34</v>
      </c>
      <c r="K34" s="100" t="n">
        <f aca="false">IF(MOD(G34*0.0566*10^(2+1),20)=5, TRUNC(G34*0.0566,2), ROUND(G34*0.0566,2))</f>
        <v>73.46</v>
      </c>
      <c r="L34" s="87" t="n">
        <f aca="false">IF(MOD((L62/2)*10^(2+1),20)=5, TRUNC((L62/2),2), ROUND((L62/2),2))</f>
        <v>603.08</v>
      </c>
      <c r="M34" s="164" t="n">
        <f aca="false">(K34+J34)*0.05</f>
        <v>64.89</v>
      </c>
      <c r="N34" s="87" t="n">
        <f aca="false">SUM(J34:M34)</f>
        <v>1965.77</v>
      </c>
    </row>
    <row r="35" customFormat="false" ht="13.8" hidden="false" customHeight="false" outlineLevel="0" collapsed="false">
      <c r="B35" s="95" t="s">
        <v>166</v>
      </c>
      <c r="C35" s="96" t="s">
        <v>175</v>
      </c>
      <c r="D35" s="101" t="n">
        <f aca="false">F34+0.01</f>
        <v>175000.01</v>
      </c>
      <c r="E35" s="97" t="s">
        <v>173</v>
      </c>
      <c r="F35" s="98" t="n">
        <v>210000</v>
      </c>
      <c r="G35" s="163" t="n">
        <f aca="false">IF(MOD((G63/2)*10^(2+1),20)=5, TRUNC((G63/2),2), ROUND((G63/2),2))</f>
        <v>1382.14</v>
      </c>
      <c r="H35" s="98" t="n">
        <f aca="false">J35+K35</f>
        <v>1382.14</v>
      </c>
      <c r="I35" s="83" t="n">
        <f aca="false">SUM(J35:L35)</f>
        <v>2024.41</v>
      </c>
      <c r="J35" s="83" t="n">
        <f aca="false">IF(MOD(G35*0.9434*10^(2+1),20)=5, TRUNC(G35*0.9434,2), ROUND(G35*0.9434,2))</f>
        <v>1303.91</v>
      </c>
      <c r="K35" s="100" t="n">
        <f aca="false">IF(MOD(G35*0.0566*10^(2+1),20)=5, TRUNC(G35*0.0566,2), ROUND(G35*0.0566,2))</f>
        <v>78.23</v>
      </c>
      <c r="L35" s="87" t="n">
        <f aca="false">IF(MOD((L63/2)*10^(2+1),20)=5, TRUNC((L63/2),2), ROUND((L63/2),2))</f>
        <v>642.27</v>
      </c>
      <c r="M35" s="164" t="n">
        <f aca="false">(K35+J35)*0.05</f>
        <v>69.107</v>
      </c>
      <c r="N35" s="87" t="n">
        <f aca="false">SUM(J35:M35)</f>
        <v>2093.517</v>
      </c>
    </row>
    <row r="36" customFormat="false" ht="13.8" hidden="false" customHeight="false" outlineLevel="0" collapsed="false">
      <c r="B36" s="95" t="s">
        <v>166</v>
      </c>
      <c r="C36" s="96" t="s">
        <v>175</v>
      </c>
      <c r="D36" s="101" t="n">
        <f aca="false">F35+0.01</f>
        <v>210000.01</v>
      </c>
      <c r="E36" s="97" t="s">
        <v>173</v>
      </c>
      <c r="F36" s="98" t="n">
        <v>280000</v>
      </c>
      <c r="G36" s="163" t="n">
        <f aca="false">IF(MOD((G64/2)*10^(2+1),20)=5, TRUNC((G64/2),2), ROUND((G64/2),2))</f>
        <v>1466.71</v>
      </c>
      <c r="H36" s="98" t="n">
        <f aca="false">J36+K36</f>
        <v>1466.71</v>
      </c>
      <c r="I36" s="83" t="n">
        <f aca="false">SUM(J36:L36)</f>
        <v>2279.35</v>
      </c>
      <c r="J36" s="83" t="n">
        <f aca="false">IF(MOD(G36*0.9434*10^(2+1),20)=5, TRUNC(G36*0.9434,2), ROUND(G36*0.9434,2))</f>
        <v>1383.69</v>
      </c>
      <c r="K36" s="100" t="n">
        <f aca="false">IF(MOD(G36*0.0566*10^(2+1),20)=5, TRUNC(G36*0.0566,2), ROUND(G36*0.0566,2))</f>
        <v>83.02</v>
      </c>
      <c r="L36" s="87" t="n">
        <f aca="false">IF(MOD((L64/2)*10^(2+1),20)=5, TRUNC((L64/2),2), ROUND((L64/2),2))</f>
        <v>812.64</v>
      </c>
      <c r="M36" s="164" t="n">
        <f aca="false">(K36+J36)*0.05</f>
        <v>73.3355</v>
      </c>
      <c r="N36" s="87" t="n">
        <f aca="false">SUM(J36:M36)</f>
        <v>2352.6855</v>
      </c>
    </row>
    <row r="37" customFormat="false" ht="13.8" hidden="false" customHeight="false" outlineLevel="0" collapsed="false">
      <c r="B37" s="95" t="s">
        <v>166</v>
      </c>
      <c r="C37" s="96" t="s">
        <v>175</v>
      </c>
      <c r="D37" s="101" t="n">
        <f aca="false">F36+0.01</f>
        <v>280000.01</v>
      </c>
      <c r="E37" s="97" t="s">
        <v>173</v>
      </c>
      <c r="F37" s="98" t="n">
        <v>350000</v>
      </c>
      <c r="G37" s="163" t="n">
        <f aca="false">IF(MOD((G65/2)*10^(2+1),20)=5, TRUNC((G65/2),2), ROUND((G65/2),2))</f>
        <v>1507.08</v>
      </c>
      <c r="H37" s="98" t="n">
        <f aca="false">J37+K37</f>
        <v>1507.08</v>
      </c>
      <c r="I37" s="83" t="n">
        <f aca="false">SUM(J37:L37)</f>
        <v>2342.15</v>
      </c>
      <c r="J37" s="83" t="n">
        <f aca="false">IF(MOD(G37*0.9434*10^(2+1),20)=5, TRUNC(G37*0.9434,2), ROUND(G37*0.9434,2))</f>
        <v>1421.78</v>
      </c>
      <c r="K37" s="100" t="n">
        <f aca="false">IF(MOD(G37*0.0566*10^(2+1),20)=5, TRUNC(G37*0.0566,2), ROUND(G37*0.0566,2))</f>
        <v>85.3</v>
      </c>
      <c r="L37" s="87" t="n">
        <f aca="false">IF(MOD((L65/2)*10^(2+1),20)=5, TRUNC((L65/2),2), ROUND((L65/2),2))</f>
        <v>835.07</v>
      </c>
      <c r="M37" s="164" t="n">
        <f aca="false">(K37+J37)*0.05</f>
        <v>75.354</v>
      </c>
      <c r="N37" s="87" t="n">
        <f aca="false">SUM(J37:M37)</f>
        <v>2417.504</v>
      </c>
    </row>
    <row r="38" customFormat="false" ht="13.8" hidden="false" customHeight="false" outlineLevel="0" collapsed="false">
      <c r="B38" s="95" t="s">
        <v>166</v>
      </c>
      <c r="C38" s="96" t="s">
        <v>175</v>
      </c>
      <c r="D38" s="101" t="n">
        <f aca="false">F37+0.01</f>
        <v>350000.01</v>
      </c>
      <c r="E38" s="97" t="s">
        <v>173</v>
      </c>
      <c r="F38" s="98" t="n">
        <v>420000</v>
      </c>
      <c r="G38" s="163" t="n">
        <f aca="false">IF(MOD((G66/2)*10^(2+1),20)=5, TRUNC((G66/2),2), ROUND((G66/2),2))</f>
        <v>1547.66</v>
      </c>
      <c r="H38" s="98" t="n">
        <f aca="false">J38+K38</f>
        <v>1547.66</v>
      </c>
      <c r="I38" s="83" t="n">
        <f aca="false">SUM(J38:L38)</f>
        <v>2405.22</v>
      </c>
      <c r="J38" s="83" t="n">
        <f aca="false">IF(MOD(G38*0.9434*10^(2+1),20)=5, TRUNC(G38*0.9434,2), ROUND(G38*0.9434,2))</f>
        <v>1460.06</v>
      </c>
      <c r="K38" s="100" t="n">
        <f aca="false">IF(MOD(G38*0.0566*10^(2+1),20)=5, TRUNC(G38*0.0566,2), ROUND(G38*0.0566,2))</f>
        <v>87.6</v>
      </c>
      <c r="L38" s="87" t="n">
        <f aca="false">IF(MOD((L66/2)*10^(2+1),20)=5, TRUNC((L66/2),2), ROUND((L66/2),2))</f>
        <v>857.56</v>
      </c>
      <c r="M38" s="164" t="n">
        <f aca="false">(K38+J38)*0.05</f>
        <v>77.383</v>
      </c>
      <c r="N38" s="87" t="n">
        <f aca="false">SUM(J38:M38)</f>
        <v>2482.603</v>
      </c>
    </row>
    <row r="39" customFormat="false" ht="13.8" hidden="false" customHeight="false" outlineLevel="0" collapsed="false">
      <c r="B39" s="95" t="s">
        <v>166</v>
      </c>
      <c r="C39" s="96" t="s">
        <v>175</v>
      </c>
      <c r="D39" s="101" t="n">
        <f aca="false">F38+0.01</f>
        <v>420000.01</v>
      </c>
      <c r="E39" s="97" t="s">
        <v>173</v>
      </c>
      <c r="F39" s="98" t="n">
        <v>560000</v>
      </c>
      <c r="G39" s="163" t="n">
        <f aca="false">IF(MOD((G67/2)*10^(2+1),20)=5, TRUNC((G67/2),2), ROUND((G67/2),2))</f>
        <v>1588.5</v>
      </c>
      <c r="H39" s="98" t="n">
        <f aca="false">J39+K39</f>
        <v>1588.5</v>
      </c>
      <c r="I39" s="83" t="n">
        <f aca="false">SUM(J39:L39)</f>
        <v>2638.1</v>
      </c>
      <c r="J39" s="83" t="n">
        <f aca="false">IF(MOD(G39*0.9434*10^(2+1),20)=5, TRUNC(G39*0.9434,2), ROUND(G39*0.9434,2))</f>
        <v>1498.59</v>
      </c>
      <c r="K39" s="100" t="n">
        <f aca="false">IF(MOD(G39*0.0566*10^(2+1),20)=5, TRUNC(G39*0.0566,2), ROUND(G39*0.0566,2))</f>
        <v>89.91</v>
      </c>
      <c r="L39" s="87" t="n">
        <f aca="false">IF(MOD((L67/2)*10^(2+1),20)=5, TRUNC((L67/2),2), ROUND((L67/2),2))</f>
        <v>1049.6</v>
      </c>
      <c r="M39" s="164" t="n">
        <f aca="false">(K39+J39)*0.05</f>
        <v>79.425</v>
      </c>
      <c r="N39" s="87" t="n">
        <f aca="false">SUM(J39:M39)</f>
        <v>2717.525</v>
      </c>
    </row>
    <row r="40" customFormat="false" ht="13.8" hidden="false" customHeight="false" outlineLevel="0" collapsed="false">
      <c r="B40" s="95" t="s">
        <v>166</v>
      </c>
      <c r="C40" s="96" t="s">
        <v>175</v>
      </c>
      <c r="D40" s="101" t="n">
        <f aca="false">F39+0.01</f>
        <v>560000.01</v>
      </c>
      <c r="E40" s="97" t="s">
        <v>173</v>
      </c>
      <c r="F40" s="98" t="n">
        <v>700000</v>
      </c>
      <c r="G40" s="163" t="n">
        <f aca="false">IF(MOD((G68/2)*10^(2+1),20)=5, TRUNC((G68/2),2), ROUND((G68/2),2))</f>
        <v>1675.75</v>
      </c>
      <c r="H40" s="98" t="n">
        <f aca="false">J40+K40</f>
        <v>1675.75</v>
      </c>
      <c r="I40" s="83" t="n">
        <f aca="false">SUM(J40:L40)</f>
        <v>2783.09</v>
      </c>
      <c r="J40" s="83" t="n">
        <f aca="false">IF(MOD(G40*0.9434*10^(2+1),20)=5, TRUNC(G40*0.9434,2), ROUND(G40*0.9434,2))</f>
        <v>1580.9</v>
      </c>
      <c r="K40" s="100" t="n">
        <f aca="false">IF(MOD(G40*0.0566*10^(2+1),20)=5, TRUNC(G40*0.0566,2), ROUND(G40*0.0566,2))</f>
        <v>94.85</v>
      </c>
      <c r="L40" s="87" t="n">
        <f aca="false">IF(MOD((L68/2)*10^(2+1),20)=5, TRUNC((L68/2),2), ROUND((L68/2),2))</f>
        <v>1107.34</v>
      </c>
      <c r="M40" s="164" t="n">
        <f aca="false">(K40+J40)*0.05</f>
        <v>83.7875</v>
      </c>
      <c r="N40" s="87" t="n">
        <f aca="false">SUM(J40:M40)</f>
        <v>2866.8775</v>
      </c>
    </row>
    <row r="41" customFormat="false" ht="13.8" hidden="false" customHeight="false" outlineLevel="0" collapsed="false">
      <c r="B41" s="95" t="s">
        <v>166</v>
      </c>
      <c r="C41" s="96" t="s">
        <v>175</v>
      </c>
      <c r="D41" s="101" t="n">
        <f aca="false">F40+0.01</f>
        <v>700000.01</v>
      </c>
      <c r="E41" s="97" t="s">
        <v>173</v>
      </c>
      <c r="F41" s="98" t="n">
        <v>840000</v>
      </c>
      <c r="G41" s="163" t="n">
        <f aca="false">IF(MOD((G69/2)*10^(2+1),20)=5, TRUNC((G69/2),2), ROUND((G69/2),2))</f>
        <v>1763.23</v>
      </c>
      <c r="H41" s="98" t="n">
        <f aca="false">J41+K41</f>
        <v>1763.23</v>
      </c>
      <c r="I41" s="83" t="n">
        <f aca="false">SUM(J41:L41)</f>
        <v>2928.37</v>
      </c>
      <c r="J41" s="83" t="n">
        <f aca="false">IF(MOD(G41*0.9434*10^(2+1),20)=5, TRUNC(G41*0.9434,2), ROUND(G41*0.9434,2))</f>
        <v>1663.43</v>
      </c>
      <c r="K41" s="100" t="n">
        <f aca="false">IF(MOD(G41*0.0566*10^(2+1),20)=5, TRUNC(G41*0.0566,2), ROUND(G41*0.0566,2))</f>
        <v>99.8</v>
      </c>
      <c r="L41" s="87" t="n">
        <f aca="false">IF(MOD((L69/2)*10^(2+1),20)=5, TRUNC((L69/2),2), ROUND((L69/2),2))</f>
        <v>1165.14</v>
      </c>
      <c r="M41" s="164" t="n">
        <f aca="false">(K41+J41)*0.05</f>
        <v>88.1615</v>
      </c>
      <c r="N41" s="87" t="n">
        <f aca="false">SUM(J41:M41)</f>
        <v>3016.5315</v>
      </c>
    </row>
    <row r="42" customFormat="false" ht="13.8" hidden="false" customHeight="false" outlineLevel="0" collapsed="false">
      <c r="B42" s="95" t="s">
        <v>166</v>
      </c>
      <c r="C42" s="96" t="s">
        <v>175</v>
      </c>
      <c r="D42" s="101" t="n">
        <f aca="false">F41+0.01</f>
        <v>840000.01</v>
      </c>
      <c r="E42" s="97" t="s">
        <v>173</v>
      </c>
      <c r="F42" s="98" t="n">
        <v>1120000</v>
      </c>
      <c r="G42" s="163" t="n">
        <f aca="false">IF(MOD((G70/2)*10^(2+1),20)=5, TRUNC((G70/2),2), ROUND((G70/2),2))</f>
        <v>1851.02</v>
      </c>
      <c r="H42" s="98" t="n">
        <f aca="false">J42+K42</f>
        <v>1851.02</v>
      </c>
      <c r="I42" s="83" t="n">
        <f aca="false">SUM(J42:L42)</f>
        <v>3279.76</v>
      </c>
      <c r="J42" s="83" t="n">
        <f aca="false">IF(MOD(G42*0.9434*10^(2+1),20)=5, TRUNC(G42*0.9434,2), ROUND(G42*0.9434,2))</f>
        <v>1746.25</v>
      </c>
      <c r="K42" s="100" t="n">
        <f aca="false">IF(MOD(G42*0.0566*10^(2+1),20)=5, TRUNC(G42*0.0566,2), ROUND(G42*0.0566,2))</f>
        <v>104.77</v>
      </c>
      <c r="L42" s="87" t="n">
        <f aca="false">IF(MOD((L70/2)*10^(2+1),20)=5, TRUNC((L70/2),2), ROUND((L70/2),2))</f>
        <v>1428.74</v>
      </c>
      <c r="M42" s="164" t="n">
        <f aca="false">(K42+J42)*0.05</f>
        <v>92.551</v>
      </c>
      <c r="N42" s="87" t="n">
        <f aca="false">SUM(J42:M42)</f>
        <v>3372.311</v>
      </c>
    </row>
    <row r="43" customFormat="false" ht="13.8" hidden="false" customHeight="false" outlineLevel="0" collapsed="false">
      <c r="B43" s="95" t="s">
        <v>166</v>
      </c>
      <c r="C43" s="96" t="s">
        <v>175</v>
      </c>
      <c r="D43" s="101" t="n">
        <f aca="false">F42+0.01</f>
        <v>1120000.01</v>
      </c>
      <c r="E43" s="97" t="s">
        <v>173</v>
      </c>
      <c r="F43" s="98" t="n">
        <v>1400000</v>
      </c>
      <c r="G43" s="163" t="n">
        <f aca="false">IF(MOD((G71/2)*10^(2+1),20)=5, TRUNC((G71/2),2), ROUND((G71/2),2))</f>
        <v>2004.94</v>
      </c>
      <c r="H43" s="98" t="n">
        <f aca="false">J43+K43</f>
        <v>2004.94</v>
      </c>
      <c r="I43" s="83" t="n">
        <f aca="false">SUM(J43:L43)</f>
        <v>3552.54</v>
      </c>
      <c r="J43" s="83" t="n">
        <f aca="false">IF(MOD(G43*0.9434*10^(2+1),20)=5, TRUNC(G43*0.9434,2), ROUND(G43*0.9434,2))</f>
        <v>1891.46</v>
      </c>
      <c r="K43" s="100" t="n">
        <f aca="false">IF(MOD(G43*0.0566*10^(2+1),20)=5, TRUNC(G43*0.0566,2), ROUND(G43*0.0566,2))</f>
        <v>113.48</v>
      </c>
      <c r="L43" s="87" t="n">
        <f aca="false">IF(MOD((L71/2)*10^(2+1),20)=5, TRUNC((L71/2),2), ROUND((L71/2),2))</f>
        <v>1547.6</v>
      </c>
      <c r="M43" s="164" t="n">
        <f aca="false">(K43+J43)*0.05</f>
        <v>100.247</v>
      </c>
      <c r="N43" s="87" t="n">
        <f aca="false">SUM(J43:M43)</f>
        <v>3652.787</v>
      </c>
    </row>
    <row r="44" customFormat="false" ht="13.8" hidden="false" customHeight="false" outlineLevel="0" collapsed="false">
      <c r="B44" s="95" t="s">
        <v>166</v>
      </c>
      <c r="C44" s="96" t="s">
        <v>175</v>
      </c>
      <c r="D44" s="101" t="n">
        <f aca="false">F43+0.01</f>
        <v>1400000.01</v>
      </c>
      <c r="E44" s="97" t="s">
        <v>173</v>
      </c>
      <c r="F44" s="98" t="n">
        <v>1680000</v>
      </c>
      <c r="G44" s="163" t="n">
        <f aca="false">IF(MOD((G72/2)*10^(2+1),20)=5, TRUNC((G72/2),2), ROUND((G72/2),2))</f>
        <v>2159.16</v>
      </c>
      <c r="H44" s="98" t="n">
        <f aca="false">J44+K44</f>
        <v>2159.16</v>
      </c>
      <c r="I44" s="83" t="n">
        <f aca="false">SUM(J44:L44)</f>
        <v>3825.8</v>
      </c>
      <c r="J44" s="83" t="n">
        <f aca="false">IF(MOD(G44*0.9434*10^(2+1),20)=5, TRUNC(G44*0.9434,2), ROUND(G44*0.9434,2))</f>
        <v>2036.95</v>
      </c>
      <c r="K44" s="100" t="n">
        <f aca="false">IF(MOD(G44*0.0566*10^(2+1),20)=5, TRUNC(G44*0.0566,2), ROUND(G44*0.0566,2))</f>
        <v>122.21</v>
      </c>
      <c r="L44" s="87" t="n">
        <f aca="false">IF(MOD((L72/2)*10^(2+1),20)=5, TRUNC((L72/2),2), ROUND((L72/2),2))</f>
        <v>1666.64</v>
      </c>
      <c r="M44" s="164" t="n">
        <f aca="false">(K44+J44)*0.05</f>
        <v>107.958</v>
      </c>
      <c r="N44" s="87" t="n">
        <f aca="false">SUM(J44:M44)</f>
        <v>3933.758</v>
      </c>
    </row>
    <row r="45" customFormat="false" ht="13.8" hidden="false" customHeight="false" outlineLevel="0" collapsed="false">
      <c r="B45" s="95" t="s">
        <v>166</v>
      </c>
      <c r="C45" s="96" t="s">
        <v>175</v>
      </c>
      <c r="D45" s="101" t="n">
        <f aca="false">F44+0.01</f>
        <v>1680000.01</v>
      </c>
      <c r="E45" s="97" t="s">
        <v>173</v>
      </c>
      <c r="F45" s="98" t="n">
        <v>3200000</v>
      </c>
      <c r="G45" s="163" t="n">
        <f aca="false">IF(MOD((G73/2)*10^(2+1),20)=5, TRUNC((G73/2),2), ROUND((G73/2),2))</f>
        <v>2313.72</v>
      </c>
      <c r="H45" s="98" t="n">
        <f aca="false">J45+K45</f>
        <v>2313.72</v>
      </c>
      <c r="I45" s="83" t="n">
        <f aca="false">SUM(J45:L45)</f>
        <v>4099.61</v>
      </c>
      <c r="J45" s="83" t="n">
        <f aca="false">IF(MOD(G45*0.9434*10^(2+1),20)=5, TRUNC(G45*0.9434,2), ROUND(G45*0.9434,2))</f>
        <v>2182.76</v>
      </c>
      <c r="K45" s="100" t="n">
        <f aca="false">IF(MOD(G45*0.0566*10^(2+1),20)=5, TRUNC(G45*0.0566,2), ROUND(G45*0.0566,2))</f>
        <v>130.96</v>
      </c>
      <c r="L45" s="87" t="n">
        <f aca="false">IF(MOD((L73/2)*10^(2+1),20)=5, TRUNC((L73/2),2), ROUND((L73/2),2))</f>
        <v>1785.89</v>
      </c>
      <c r="M45" s="164" t="n">
        <f aca="false">(K45+J45)*0.05</f>
        <v>115.686</v>
      </c>
      <c r="N45" s="87" t="n">
        <f aca="false">SUM(J45:M45)</f>
        <v>4215.296</v>
      </c>
    </row>
    <row r="46" customFormat="false" ht="13.8" hidden="false" customHeight="false" outlineLevel="0" collapsed="false">
      <c r="B46" s="102" t="s">
        <v>166</v>
      </c>
      <c r="C46" s="103"/>
      <c r="D46" s="104"/>
      <c r="E46" s="104" t="s">
        <v>198</v>
      </c>
      <c r="F46" s="105" t="n">
        <v>3200000</v>
      </c>
      <c r="G46" s="165" t="n">
        <f aca="false">IF(MOD((G74/2)*10^(2+1),20)=5, TRUNC((G74/2),2), ROUND((G74/2),2))</f>
        <v>2892.24</v>
      </c>
      <c r="H46" s="105" t="n">
        <f aca="false">J46+K46</f>
        <v>2892.24</v>
      </c>
      <c r="I46" s="83" t="n">
        <f aca="false">SUM(J46:L46)</f>
        <v>5124.67</v>
      </c>
      <c r="J46" s="106" t="n">
        <f aca="false">IF(MOD(G46*0.9434*10^(2+1),20)=5, TRUNC(G46*0.9434,2), ROUND(G46*0.9434,2))</f>
        <v>2728.54</v>
      </c>
      <c r="K46" s="107" t="n">
        <f aca="false">IF(MOD(G46*0.0566*10^(2+1),20)=5, TRUNC(G46*0.0566,2), ROUND(G46*0.0566,2))</f>
        <v>163.7</v>
      </c>
      <c r="L46" s="108" t="n">
        <f aca="false">IF(MOD((L74/2)*10^(2+1),20)=5, TRUNC((L74/2),2), ROUND((L74/2),2))</f>
        <v>2232.43</v>
      </c>
      <c r="M46" s="166" t="n">
        <f aca="false">(K46+J46)*0.05</f>
        <v>144.612</v>
      </c>
      <c r="N46" s="108" t="n">
        <f aca="false">SUM(J46:M46)</f>
        <v>5269.282</v>
      </c>
    </row>
    <row r="47" customFormat="false" ht="13.8" hidden="false" customHeight="true" outlineLevel="0" collapsed="false">
      <c r="B47" s="76" t="s">
        <v>166</v>
      </c>
      <c r="C47" s="80" t="s">
        <v>483</v>
      </c>
      <c r="D47" s="80"/>
      <c r="E47" s="80"/>
      <c r="F47" s="80"/>
      <c r="G47" s="80"/>
      <c r="H47" s="80"/>
      <c r="I47" s="80"/>
      <c r="J47" s="80"/>
      <c r="K47" s="80"/>
      <c r="L47" s="80"/>
      <c r="M47" s="80"/>
      <c r="N47" s="80"/>
    </row>
    <row r="48" customFormat="false" ht="13.8" hidden="false" customHeight="true" outlineLevel="0" collapsed="false">
      <c r="B48" s="76" t="s">
        <v>166</v>
      </c>
      <c r="C48" s="80" t="s">
        <v>484</v>
      </c>
      <c r="D48" s="80"/>
      <c r="E48" s="80"/>
      <c r="F48" s="80"/>
      <c r="G48" s="161" t="n">
        <f aca="false">'VALORES PARA ALTERAR 2025'!B142</f>
        <v>386.65</v>
      </c>
      <c r="H48" s="150" t="n">
        <f aca="false">J48+K48</f>
        <v>386.65</v>
      </c>
      <c r="I48" s="83" t="n">
        <f aca="false">SUM(J48:L48)</f>
        <v>508.23</v>
      </c>
      <c r="J48" s="82" t="n">
        <f aca="false">IF(MOD(G48*0.9434*10^(2+1),20)=5, TRUNC(G48*0.9434,2), ROUND(G48*0.9434,2))</f>
        <v>364.77</v>
      </c>
      <c r="K48" s="84" t="n">
        <f aca="false">IF(MOD(G48*0.0566*10^(2+1),20)=5, TRUNC(G48*0.0566,2), ROUND(G48*0.0566,2))</f>
        <v>21.88</v>
      </c>
      <c r="L48" s="85" t="n">
        <f aca="false">'VALORES PARA ALTERAR 2025'!C142</f>
        <v>121.58</v>
      </c>
      <c r="M48" s="148" t="n">
        <f aca="false">(K48+J48)*0.05</f>
        <v>19.3325</v>
      </c>
      <c r="N48" s="87" t="n">
        <f aca="false">SUM(J48:M48)</f>
        <v>527.5625</v>
      </c>
    </row>
    <row r="49" customFormat="false" ht="13.8" hidden="false" customHeight="true" outlineLevel="0" collapsed="false">
      <c r="B49" s="76" t="s">
        <v>166</v>
      </c>
      <c r="C49" s="80" t="s">
        <v>485</v>
      </c>
      <c r="D49" s="80"/>
      <c r="E49" s="80"/>
      <c r="F49" s="80"/>
      <c r="G49" s="80"/>
      <c r="H49" s="80"/>
      <c r="I49" s="80"/>
      <c r="J49" s="80"/>
      <c r="K49" s="80"/>
      <c r="L49" s="80"/>
      <c r="M49" s="80"/>
      <c r="N49" s="80"/>
    </row>
    <row r="50" customFormat="false" ht="13.9" hidden="false" customHeight="true" outlineLevel="0" collapsed="false">
      <c r="B50" s="89" t="s">
        <v>166</v>
      </c>
      <c r="C50" s="90" t="s">
        <v>171</v>
      </c>
      <c r="D50" s="90"/>
      <c r="E50" s="91" t="s">
        <v>171</v>
      </c>
      <c r="F50" s="91"/>
      <c r="G50" s="162"/>
      <c r="H50" s="162"/>
      <c r="I50" s="162"/>
      <c r="J50" s="92"/>
      <c r="K50" s="93"/>
      <c r="L50" s="94"/>
      <c r="M50" s="92"/>
      <c r="N50" s="94"/>
    </row>
    <row r="51" customFormat="false" ht="13.9" hidden="false" customHeight="true" outlineLevel="0" collapsed="false">
      <c r="B51" s="95" t="s">
        <v>166</v>
      </c>
      <c r="C51" s="96"/>
      <c r="D51" s="97"/>
      <c r="E51" s="97" t="s">
        <v>173</v>
      </c>
      <c r="F51" s="98" t="n">
        <v>1400</v>
      </c>
      <c r="G51" s="167" t="n">
        <f aca="false">'VALORES PARA ALTERAR 2025'!B54</f>
        <v>152.08</v>
      </c>
      <c r="H51" s="98" t="n">
        <f aca="false">J51+K51</f>
        <v>152.08</v>
      </c>
      <c r="I51" s="83" t="n">
        <f aca="false">SUM(J51:L51)</f>
        <v>210.69</v>
      </c>
      <c r="J51" s="83" t="n">
        <f aca="false">IF(MOD(G51*0.9434*10^(2+1),20)=5, TRUNC(G51*0.9434,2), ROUND(G51*0.9434,2))</f>
        <v>143.47</v>
      </c>
      <c r="K51" s="100" t="n">
        <f aca="false">IF(MOD(G51*0.0566*10^(2+1),20)=5, TRUNC(G51*0.0566,2), ROUND(G51*0.0566,2))</f>
        <v>8.61</v>
      </c>
      <c r="L51" s="116" t="n">
        <f aca="false">'VALORES PARA ALTERAR 2025'!C54</f>
        <v>58.61</v>
      </c>
      <c r="M51" s="168" t="n">
        <f aca="false">(K51+J51)*0.05</f>
        <v>7.604</v>
      </c>
      <c r="N51" s="87" t="n">
        <f aca="false">SUM(J51:M51)</f>
        <v>218.294</v>
      </c>
    </row>
    <row r="52" customFormat="false" ht="13.9" hidden="false" customHeight="true" outlineLevel="0" collapsed="false">
      <c r="B52" s="95" t="s">
        <v>166</v>
      </c>
      <c r="C52" s="96" t="s">
        <v>175</v>
      </c>
      <c r="D52" s="101" t="n">
        <f aca="false">F51+0.01</f>
        <v>1400.01</v>
      </c>
      <c r="E52" s="97" t="s">
        <v>173</v>
      </c>
      <c r="F52" s="98" t="n">
        <v>2720</v>
      </c>
      <c r="G52" s="167" t="n">
        <f aca="false">'VALORES PARA ALTERAR 2025'!B55</f>
        <v>248.07</v>
      </c>
      <c r="H52" s="98" t="n">
        <f aca="false">J52+K52</f>
        <v>248.07</v>
      </c>
      <c r="I52" s="83" t="n">
        <f aca="false">SUM(J52:L52)</f>
        <v>343.67</v>
      </c>
      <c r="J52" s="83" t="n">
        <f aca="false">IF(MOD(G52*0.9434*10^(2+1),20)=5, TRUNC(G52*0.9434,2), ROUND(G52*0.9434,2))</f>
        <v>234.03</v>
      </c>
      <c r="K52" s="100" t="n">
        <f aca="false">IF(MOD(G52*0.0566*10^(2+1),20)=5, TRUNC(G52*0.0566,2), ROUND(G52*0.0566,2))</f>
        <v>14.04</v>
      </c>
      <c r="L52" s="116" t="n">
        <f aca="false">'VALORES PARA ALTERAR 2025'!C55</f>
        <v>95.6</v>
      </c>
      <c r="M52" s="168" t="n">
        <f aca="false">(K52+J52)*0.05</f>
        <v>12.4035</v>
      </c>
      <c r="N52" s="87" t="n">
        <f aca="false">SUM(J52:M52)</f>
        <v>356.0735</v>
      </c>
    </row>
    <row r="53" customFormat="false" ht="13.9" hidden="false" customHeight="true" outlineLevel="0" collapsed="false">
      <c r="B53" s="95" t="s">
        <v>166</v>
      </c>
      <c r="C53" s="96" t="s">
        <v>175</v>
      </c>
      <c r="D53" s="101" t="n">
        <f aca="false">F52+0.01</f>
        <v>2720.01</v>
      </c>
      <c r="E53" s="97" t="s">
        <v>173</v>
      </c>
      <c r="F53" s="98" t="n">
        <v>5440</v>
      </c>
      <c r="G53" s="167" t="n">
        <f aca="false">'VALORES PARA ALTERAR 2025'!B56</f>
        <v>359.52</v>
      </c>
      <c r="H53" s="98" t="n">
        <f aca="false">J53+K53</f>
        <v>359.52</v>
      </c>
      <c r="I53" s="83" t="n">
        <f aca="false">SUM(J53:L53)</f>
        <v>498.04</v>
      </c>
      <c r="J53" s="83" t="n">
        <f aca="false">IF(MOD(G53*0.9434*10^(2+1),20)=5, TRUNC(G53*0.9434,2), ROUND(G53*0.9434,2))</f>
        <v>339.17</v>
      </c>
      <c r="K53" s="100" t="n">
        <f aca="false">IF(MOD(G53*0.0566*10^(2+1),20)=5, TRUNC(G53*0.0566,2), ROUND(G53*0.0566,2))</f>
        <v>20.35</v>
      </c>
      <c r="L53" s="116" t="n">
        <f aca="false">'VALORES PARA ALTERAR 2025'!C56</f>
        <v>138.52</v>
      </c>
      <c r="M53" s="168" t="n">
        <f aca="false">(K53+J53)*0.05</f>
        <v>17.976</v>
      </c>
      <c r="N53" s="87" t="n">
        <f aca="false">SUM(J53:M53)</f>
        <v>516.016</v>
      </c>
    </row>
    <row r="54" customFormat="false" ht="13.9" hidden="false" customHeight="true" outlineLevel="0" collapsed="false">
      <c r="B54" s="95" t="s">
        <v>166</v>
      </c>
      <c r="C54" s="96" t="s">
        <v>175</v>
      </c>
      <c r="D54" s="101" t="n">
        <f aca="false">F53+0.01</f>
        <v>5440.01</v>
      </c>
      <c r="E54" s="97" t="s">
        <v>173</v>
      </c>
      <c r="F54" s="98" t="n">
        <v>7000</v>
      </c>
      <c r="G54" s="167" t="n">
        <f aca="false">'VALORES PARA ALTERAR 2025'!B57</f>
        <v>497.69</v>
      </c>
      <c r="H54" s="98" t="n">
        <f aca="false">J54+K54</f>
        <v>497.69</v>
      </c>
      <c r="I54" s="83" t="n">
        <f aca="false">SUM(J54:L54)</f>
        <v>689.47</v>
      </c>
      <c r="J54" s="83" t="n">
        <f aca="false">IF(MOD(G54*0.9434*10^(2+1),20)=5, TRUNC(G54*0.9434,2), ROUND(G54*0.9434,2))</f>
        <v>469.52</v>
      </c>
      <c r="K54" s="100" t="n">
        <f aca="false">IF(MOD(G54*0.0566*10^(2+1),20)=5, TRUNC(G54*0.0566,2), ROUND(G54*0.0566,2))</f>
        <v>28.17</v>
      </c>
      <c r="L54" s="116" t="n">
        <f aca="false">'VALORES PARA ALTERAR 2025'!C57</f>
        <v>191.78</v>
      </c>
      <c r="M54" s="168" t="n">
        <f aca="false">(K54+J54)*0.05</f>
        <v>24.8845</v>
      </c>
      <c r="N54" s="87" t="n">
        <f aca="false">SUM(J54:M54)</f>
        <v>714.3545</v>
      </c>
    </row>
    <row r="55" customFormat="false" ht="13.9" hidden="false" customHeight="true" outlineLevel="0" collapsed="false">
      <c r="B55" s="95" t="s">
        <v>166</v>
      </c>
      <c r="C55" s="96" t="s">
        <v>175</v>
      </c>
      <c r="D55" s="101" t="n">
        <f aca="false">F54+0.01</f>
        <v>7000.01</v>
      </c>
      <c r="E55" s="97" t="s">
        <v>173</v>
      </c>
      <c r="F55" s="98" t="n">
        <v>14000</v>
      </c>
      <c r="G55" s="167" t="n">
        <f aca="false">'VALORES PARA ALTERAR 2025'!B58</f>
        <v>663.72</v>
      </c>
      <c r="H55" s="98" t="n">
        <f aca="false">J55+K55</f>
        <v>663.72</v>
      </c>
      <c r="I55" s="83" t="n">
        <f aca="false">SUM(J55:L55)</f>
        <v>919.44</v>
      </c>
      <c r="J55" s="83" t="n">
        <f aca="false">IF(MOD(G55*0.9434*10^(2+1),20)=5, TRUNC(G55*0.9434,2), ROUND(G55*0.9434,2))</f>
        <v>626.15</v>
      </c>
      <c r="K55" s="100" t="n">
        <f aca="false">IF(MOD(G55*0.0566*10^(2+1),20)=5, TRUNC(G55*0.0566,2), ROUND(G55*0.0566,2))</f>
        <v>37.57</v>
      </c>
      <c r="L55" s="116" t="n">
        <f aca="false">'VALORES PARA ALTERAR 2025'!C58</f>
        <v>255.72</v>
      </c>
      <c r="M55" s="168" t="n">
        <f aca="false">(K55+J55)*0.05</f>
        <v>33.186</v>
      </c>
      <c r="N55" s="87" t="n">
        <f aca="false">SUM(J55:M55)</f>
        <v>952.626</v>
      </c>
    </row>
    <row r="56" customFormat="false" ht="13.9" hidden="false" customHeight="true" outlineLevel="0" collapsed="false">
      <c r="B56" s="95" t="s">
        <v>166</v>
      </c>
      <c r="C56" s="96" t="s">
        <v>175</v>
      </c>
      <c r="D56" s="101" t="n">
        <f aca="false">F55+0.01</f>
        <v>14000.01</v>
      </c>
      <c r="E56" s="97" t="s">
        <v>173</v>
      </c>
      <c r="F56" s="98" t="n">
        <v>28000</v>
      </c>
      <c r="G56" s="167" t="n">
        <f aca="false">'VALORES PARA ALTERAR 2025'!B59</f>
        <v>857.45</v>
      </c>
      <c r="H56" s="98" t="n">
        <f aca="false">J56+K56</f>
        <v>857.45</v>
      </c>
      <c r="I56" s="83" t="n">
        <f aca="false">SUM(J56:L56)</f>
        <v>1187.88</v>
      </c>
      <c r="J56" s="83" t="n">
        <f aca="false">IF(MOD(G56*0.9434*10^(2+1),20)=5, TRUNC(G56*0.9434,2), ROUND(G56*0.9434,2))</f>
        <v>808.92</v>
      </c>
      <c r="K56" s="100" t="n">
        <f aca="false">IF(MOD(G56*0.0566*10^(2+1),20)=5, TRUNC(G56*0.0566,2), ROUND(G56*0.0566,2))</f>
        <v>48.53</v>
      </c>
      <c r="L56" s="116" t="n">
        <f aca="false">'VALORES PARA ALTERAR 2025'!C59</f>
        <v>330.43</v>
      </c>
      <c r="M56" s="168" t="n">
        <f aca="false">(K56+J56)*0.05</f>
        <v>42.8725</v>
      </c>
      <c r="N56" s="87" t="n">
        <f aca="false">SUM(J56:M56)</f>
        <v>1230.7525</v>
      </c>
    </row>
    <row r="57" customFormat="false" ht="13.9" hidden="false" customHeight="true" outlineLevel="0" collapsed="false">
      <c r="B57" s="95" t="s">
        <v>166</v>
      </c>
      <c r="C57" s="96" t="s">
        <v>175</v>
      </c>
      <c r="D57" s="101" t="n">
        <f aca="false">F56+0.01</f>
        <v>28000.01</v>
      </c>
      <c r="E57" s="97" t="s">
        <v>173</v>
      </c>
      <c r="F57" s="98" t="n">
        <v>42000</v>
      </c>
      <c r="G57" s="167" t="n">
        <f aca="false">'VALORES PARA ALTERAR 2025'!B60</f>
        <v>1078.54</v>
      </c>
      <c r="H57" s="98" t="n">
        <f aca="false">J57+K57</f>
        <v>1078.54</v>
      </c>
      <c r="I57" s="83" t="n">
        <f aca="false">SUM(J57:L57)</f>
        <v>1494.14</v>
      </c>
      <c r="J57" s="83" t="n">
        <f aca="false">IF(MOD(G57*0.9434*10^(2+1),20)=5, TRUNC(G57*0.9434,2), ROUND(G57*0.9434,2))</f>
        <v>1017.49</v>
      </c>
      <c r="K57" s="100" t="n">
        <f aca="false">IF(MOD(G57*0.0566*10^(2+1),20)=5, TRUNC(G57*0.0566,2), ROUND(G57*0.0566,2))</f>
        <v>61.05</v>
      </c>
      <c r="L57" s="116" t="n">
        <f aca="false">'VALORES PARA ALTERAR 2025'!C60</f>
        <v>415.6</v>
      </c>
      <c r="M57" s="168" t="n">
        <f aca="false">(K57+J57)*0.05</f>
        <v>53.927</v>
      </c>
      <c r="N57" s="87" t="n">
        <f aca="false">SUM(J57:M57)</f>
        <v>1548.067</v>
      </c>
    </row>
    <row r="58" customFormat="false" ht="13.9" hidden="false" customHeight="true" outlineLevel="0" collapsed="false">
      <c r="B58" s="95" t="s">
        <v>166</v>
      </c>
      <c r="C58" s="96" t="s">
        <v>175</v>
      </c>
      <c r="D58" s="101" t="n">
        <f aca="false">F57+0.01</f>
        <v>42000.01</v>
      </c>
      <c r="E58" s="97" t="s">
        <v>173</v>
      </c>
      <c r="F58" s="98" t="n">
        <v>56000</v>
      </c>
      <c r="G58" s="167" t="n">
        <f aca="false">'VALORES PARA ALTERAR 2025'!B61</f>
        <v>1327.66</v>
      </c>
      <c r="H58" s="98" t="n">
        <f aca="false">J58+K58</f>
        <v>1327.66</v>
      </c>
      <c r="I58" s="83" t="n">
        <f aca="false">SUM(J58:L58)</f>
        <v>1839.22</v>
      </c>
      <c r="J58" s="83" t="n">
        <f aca="false">IF(MOD(G58*0.9434*10^(2+1),20)=5, TRUNC(G58*0.9434,2), ROUND(G58*0.9434,2))</f>
        <v>1252.51</v>
      </c>
      <c r="K58" s="100" t="n">
        <f aca="false">IF(MOD(G58*0.0566*10^(2+1),20)=5, TRUNC(G58*0.0566,2), ROUND(G58*0.0566,2))</f>
        <v>75.15</v>
      </c>
      <c r="L58" s="116" t="n">
        <f aca="false">'VALORES PARA ALTERAR 2025'!C61</f>
        <v>511.56</v>
      </c>
      <c r="M58" s="168" t="n">
        <f aca="false">(K58+J58)*0.05</f>
        <v>66.383</v>
      </c>
      <c r="N58" s="87" t="n">
        <f aca="false">SUM(J58:M58)</f>
        <v>1905.603</v>
      </c>
    </row>
    <row r="59" customFormat="false" ht="13.9" hidden="false" customHeight="true" outlineLevel="0" collapsed="false">
      <c r="B59" s="95" t="s">
        <v>166</v>
      </c>
      <c r="C59" s="96" t="s">
        <v>175</v>
      </c>
      <c r="D59" s="101" t="n">
        <f aca="false">F58+0.01</f>
        <v>56000.01</v>
      </c>
      <c r="E59" s="97" t="s">
        <v>173</v>
      </c>
      <c r="F59" s="98" t="n">
        <v>70000</v>
      </c>
      <c r="G59" s="167" t="n">
        <f aca="false">'VALORES PARA ALTERAR 2025'!B62</f>
        <v>1604.31</v>
      </c>
      <c r="H59" s="98" t="n">
        <f aca="false">J59+K59</f>
        <v>1604.31</v>
      </c>
      <c r="I59" s="83" t="n">
        <f aca="false">SUM(J59:L59)</f>
        <v>2222.49</v>
      </c>
      <c r="J59" s="83" t="n">
        <f aca="false">IF(MOD(G59*0.9434*10^(2+1),20)=5, TRUNC(G59*0.9434,2), ROUND(G59*0.9434,2))</f>
        <v>1513.51</v>
      </c>
      <c r="K59" s="100" t="n">
        <f aca="false">IF(MOD(G59*0.0566*10^(2+1),20)=5, TRUNC(G59*0.0566,2), ROUND(G59*0.0566,2))</f>
        <v>90.8</v>
      </c>
      <c r="L59" s="116" t="n">
        <f aca="false">'VALORES PARA ALTERAR 2025'!C62</f>
        <v>618.18</v>
      </c>
      <c r="M59" s="168" t="n">
        <f aca="false">(K59+J59)*0.05</f>
        <v>80.2155</v>
      </c>
      <c r="N59" s="87" t="n">
        <f aca="false">SUM(J59:M59)</f>
        <v>2302.7055</v>
      </c>
    </row>
    <row r="60" customFormat="false" ht="13.9" hidden="false" customHeight="true" outlineLevel="0" collapsed="false">
      <c r="B60" s="95" t="s">
        <v>166</v>
      </c>
      <c r="C60" s="96" t="s">
        <v>175</v>
      </c>
      <c r="D60" s="101" t="n">
        <f aca="false">F59+0.01</f>
        <v>70000.01</v>
      </c>
      <c r="E60" s="97" t="s">
        <v>173</v>
      </c>
      <c r="F60" s="98" t="n">
        <v>105000</v>
      </c>
      <c r="G60" s="167" t="n">
        <f aca="false">'VALORES PARA ALTERAR 2025'!B63</f>
        <v>2019.14</v>
      </c>
      <c r="H60" s="98" t="n">
        <f aca="false">J60+K60</f>
        <v>2019.14</v>
      </c>
      <c r="I60" s="83" t="n">
        <f aca="false">SUM(J60:L60)</f>
        <v>2797.14</v>
      </c>
      <c r="J60" s="83" t="n">
        <f aca="false">IF(MOD(G60*0.9434*10^(2+1),20)=5, TRUNC(G60*0.9434,2), ROUND(G60*0.9434,2))</f>
        <v>1904.86</v>
      </c>
      <c r="K60" s="100" t="n">
        <f aca="false">IF(MOD(G60*0.0566*10^(2+1),20)=5, TRUNC(G60*0.0566,2), ROUND(G60*0.0566,2))</f>
        <v>114.28</v>
      </c>
      <c r="L60" s="116" t="n">
        <f aca="false">'VALORES PARA ALTERAR 2025'!C63</f>
        <v>778</v>
      </c>
      <c r="M60" s="168" t="n">
        <f aca="false">(K60+J60)*0.05</f>
        <v>100.957</v>
      </c>
      <c r="N60" s="87" t="n">
        <f aca="false">SUM(J60:M60)</f>
        <v>2898.097</v>
      </c>
    </row>
    <row r="61" customFormat="false" ht="13.9" hidden="false" customHeight="true" outlineLevel="0" collapsed="false">
      <c r="B61" s="95" t="s">
        <v>166</v>
      </c>
      <c r="C61" s="96" t="s">
        <v>175</v>
      </c>
      <c r="D61" s="101" t="n">
        <f aca="false">F60+0.01</f>
        <v>105000.01</v>
      </c>
      <c r="E61" s="97" t="s">
        <v>173</v>
      </c>
      <c r="F61" s="98" t="n">
        <v>140000</v>
      </c>
      <c r="G61" s="167" t="n">
        <f aca="false">'VALORES PARA ALTERAR 2025'!B64</f>
        <v>2427.26</v>
      </c>
      <c r="H61" s="98" t="n">
        <f aca="false">J61+K61</f>
        <v>2427.26</v>
      </c>
      <c r="I61" s="83" t="n">
        <f aca="false">SUM(J61:L61)</f>
        <v>3555.11</v>
      </c>
      <c r="J61" s="83" t="n">
        <f aca="false">IF(MOD(G61*0.9434*10^(2+1),20)=5, TRUNC(G61*0.9434,2), ROUND(G61*0.9434,2))</f>
        <v>2289.88</v>
      </c>
      <c r="K61" s="100" t="n">
        <f aca="false">IF(MOD(G61*0.0566*10^(2+1),20)=5, TRUNC(G61*0.0566,2), ROUND(G61*0.0566,2))</f>
        <v>137.38</v>
      </c>
      <c r="L61" s="116" t="n">
        <f aca="false">'VALORES PARA ALTERAR 2025'!C64</f>
        <v>1127.85</v>
      </c>
      <c r="M61" s="168" t="n">
        <f aca="false">(K61+J61)*0.05</f>
        <v>121.363</v>
      </c>
      <c r="N61" s="87" t="n">
        <f aca="false">SUM(J61:M61)</f>
        <v>3676.473</v>
      </c>
    </row>
    <row r="62" customFormat="false" ht="13.9" hidden="false" customHeight="true" outlineLevel="0" collapsed="false">
      <c r="B62" s="95" t="s">
        <v>166</v>
      </c>
      <c r="C62" s="96" t="s">
        <v>175</v>
      </c>
      <c r="D62" s="101" t="n">
        <f aca="false">F61+0.01</f>
        <v>140000.01</v>
      </c>
      <c r="E62" s="97" t="s">
        <v>173</v>
      </c>
      <c r="F62" s="98" t="n">
        <v>175000</v>
      </c>
      <c r="G62" s="167" t="n">
        <f aca="false">'VALORES PARA ALTERAR 2025'!B65</f>
        <v>2595.59</v>
      </c>
      <c r="H62" s="98" t="n">
        <f aca="false">J62+K62</f>
        <v>2595.59</v>
      </c>
      <c r="I62" s="83" t="n">
        <f aca="false">SUM(J62:L62)</f>
        <v>3801.75</v>
      </c>
      <c r="J62" s="83" t="n">
        <f aca="false">IF(MOD(G62*0.9434*10^(2+1),20)=5, TRUNC(G62*0.9434,2), ROUND(G62*0.9434,2))</f>
        <v>2448.68</v>
      </c>
      <c r="K62" s="100" t="n">
        <f aca="false">IF(MOD(G62*0.0566*10^(2+1),20)=5, TRUNC(G62*0.0566,2), ROUND(G62*0.0566,2))</f>
        <v>146.91</v>
      </c>
      <c r="L62" s="116" t="n">
        <f aca="false">'VALORES PARA ALTERAR 2025'!C65</f>
        <v>1206.16</v>
      </c>
      <c r="M62" s="168" t="n">
        <f aca="false">(K62+J62)*0.05</f>
        <v>129.7795</v>
      </c>
      <c r="N62" s="87" t="n">
        <f aca="false">SUM(J62:M62)</f>
        <v>3931.5295</v>
      </c>
    </row>
    <row r="63" customFormat="false" ht="13.9" hidden="false" customHeight="true" outlineLevel="0" collapsed="false">
      <c r="B63" s="95" t="s">
        <v>166</v>
      </c>
      <c r="C63" s="96" t="s">
        <v>175</v>
      </c>
      <c r="D63" s="101" t="n">
        <f aca="false">F62+0.01</f>
        <v>175000.01</v>
      </c>
      <c r="E63" s="97" t="s">
        <v>173</v>
      </c>
      <c r="F63" s="98" t="n">
        <v>210000</v>
      </c>
      <c r="G63" s="167" t="n">
        <f aca="false">'VALORES PARA ALTERAR 2025'!B66</f>
        <v>2764.27</v>
      </c>
      <c r="H63" s="98" t="n">
        <f aca="false">J63+K63</f>
        <v>2764.27</v>
      </c>
      <c r="I63" s="83" t="n">
        <f aca="false">SUM(J63:L63)</f>
        <v>4048.81</v>
      </c>
      <c r="J63" s="83" t="n">
        <f aca="false">IF(MOD(G63*0.9434*10^(2+1),20)=5, TRUNC(G63*0.9434,2), ROUND(G63*0.9434,2))</f>
        <v>2607.81</v>
      </c>
      <c r="K63" s="100" t="n">
        <f aca="false">IF(MOD(G63*0.0566*10^(2+1),20)=5, TRUNC(G63*0.0566,2), ROUND(G63*0.0566,2))</f>
        <v>156.46</v>
      </c>
      <c r="L63" s="116" t="n">
        <f aca="false">'VALORES PARA ALTERAR 2025'!C66</f>
        <v>1284.54</v>
      </c>
      <c r="M63" s="168" t="n">
        <f aca="false">(K63+J63)*0.05</f>
        <v>138.2135</v>
      </c>
      <c r="N63" s="87" t="n">
        <f aca="false">SUM(J63:M63)</f>
        <v>4187.0235</v>
      </c>
    </row>
    <row r="64" customFormat="false" ht="13.9" hidden="false" customHeight="true" outlineLevel="0" collapsed="false">
      <c r="B64" s="95" t="s">
        <v>166</v>
      </c>
      <c r="C64" s="96" t="s">
        <v>175</v>
      </c>
      <c r="D64" s="101" t="n">
        <f aca="false">F63+0.01</f>
        <v>210000.01</v>
      </c>
      <c r="E64" s="97" t="s">
        <v>173</v>
      </c>
      <c r="F64" s="98" t="n">
        <v>280000</v>
      </c>
      <c r="G64" s="167" t="n">
        <f aca="false">'VALORES PARA ALTERAR 2025'!B67</f>
        <v>2933.42</v>
      </c>
      <c r="H64" s="98" t="n">
        <f aca="false">J64+K64</f>
        <v>2933.42</v>
      </c>
      <c r="I64" s="83" t="n">
        <f aca="false">SUM(J64:L64)</f>
        <v>4558.7</v>
      </c>
      <c r="J64" s="83" t="n">
        <f aca="false">IF(MOD(G64*0.9434*10^(2+1),20)=5, TRUNC(G64*0.9434,2), ROUND(G64*0.9434,2))</f>
        <v>2767.39</v>
      </c>
      <c r="K64" s="100" t="n">
        <f aca="false">IF(MOD(G64*0.0566*10^(2+1),20)=5, TRUNC(G64*0.0566,2), ROUND(G64*0.0566,2))</f>
        <v>166.03</v>
      </c>
      <c r="L64" s="116" t="n">
        <f aca="false">'VALORES PARA ALTERAR 2025'!C67</f>
        <v>1625.28</v>
      </c>
      <c r="M64" s="168" t="n">
        <f aca="false">(K64+J64)*0.05</f>
        <v>146.671</v>
      </c>
      <c r="N64" s="87" t="n">
        <f aca="false">SUM(J64:M64)</f>
        <v>4705.371</v>
      </c>
    </row>
    <row r="65" customFormat="false" ht="13.9" hidden="false" customHeight="true" outlineLevel="0" collapsed="false">
      <c r="B65" s="95" t="s">
        <v>166</v>
      </c>
      <c r="C65" s="96" t="s">
        <v>175</v>
      </c>
      <c r="D65" s="101" t="n">
        <f aca="false">F64+0.01</f>
        <v>280000.01</v>
      </c>
      <c r="E65" s="97" t="s">
        <v>173</v>
      </c>
      <c r="F65" s="98" t="n">
        <v>350000</v>
      </c>
      <c r="G65" s="167" t="n">
        <f aca="false">'VALORES PARA ALTERAR 2025'!B68</f>
        <v>3014.15</v>
      </c>
      <c r="H65" s="98" t="n">
        <f aca="false">J65+K65</f>
        <v>3014.15</v>
      </c>
      <c r="I65" s="83" t="n">
        <f aca="false">SUM(J65:L65)</f>
        <v>4684.29</v>
      </c>
      <c r="J65" s="83" t="n">
        <f aca="false">IF(MOD(G65*0.9434*10^(2+1),20)=5, TRUNC(G65*0.9434,2), ROUND(G65*0.9434,2))</f>
        <v>2843.55</v>
      </c>
      <c r="K65" s="100" t="n">
        <f aca="false">IF(MOD(G65*0.0566*10^(2+1),20)=5, TRUNC(G65*0.0566,2), ROUND(G65*0.0566,2))</f>
        <v>170.6</v>
      </c>
      <c r="L65" s="116" t="n">
        <f aca="false">'VALORES PARA ALTERAR 2025'!C68</f>
        <v>1670.14</v>
      </c>
      <c r="M65" s="168" t="n">
        <f aca="false">(K65+J65)*0.05</f>
        <v>150.7075</v>
      </c>
      <c r="N65" s="87" t="n">
        <f aca="false">SUM(J65:M65)</f>
        <v>4834.9975</v>
      </c>
    </row>
    <row r="66" customFormat="false" ht="13.9" hidden="false" customHeight="true" outlineLevel="0" collapsed="false">
      <c r="B66" s="95" t="s">
        <v>166</v>
      </c>
      <c r="C66" s="96" t="s">
        <v>175</v>
      </c>
      <c r="D66" s="101" t="n">
        <f aca="false">F65+0.01</f>
        <v>350000.01</v>
      </c>
      <c r="E66" s="97" t="s">
        <v>173</v>
      </c>
      <c r="F66" s="98" t="n">
        <v>420000</v>
      </c>
      <c r="G66" s="167" t="n">
        <f aca="false">'VALORES PARA ALTERAR 2025'!B69</f>
        <v>3095.32</v>
      </c>
      <c r="H66" s="98" t="n">
        <f aca="false">J66+K66</f>
        <v>3095.32</v>
      </c>
      <c r="I66" s="83" t="n">
        <f aca="false">SUM(J66:L66)</f>
        <v>4810.44</v>
      </c>
      <c r="J66" s="83" t="n">
        <f aca="false">IF(MOD(G66*0.9434*10^(2+1),20)=5, TRUNC(G66*0.9434,2), ROUND(G66*0.9434,2))</f>
        <v>2920.12</v>
      </c>
      <c r="K66" s="100" t="n">
        <f aca="false">IF(MOD(G66*0.0566*10^(2+1),20)=5, TRUNC(G66*0.0566,2), ROUND(G66*0.0566,2))</f>
        <v>175.2</v>
      </c>
      <c r="L66" s="116" t="n">
        <f aca="false">'VALORES PARA ALTERAR 2025'!C69</f>
        <v>1715.12</v>
      </c>
      <c r="M66" s="168" t="n">
        <f aca="false">(K66+J66)*0.05</f>
        <v>154.766</v>
      </c>
      <c r="N66" s="87" t="n">
        <f aca="false">SUM(J66:M66)</f>
        <v>4965.206</v>
      </c>
    </row>
    <row r="67" customFormat="false" ht="13.9" hidden="false" customHeight="true" outlineLevel="0" collapsed="false">
      <c r="B67" s="95" t="s">
        <v>166</v>
      </c>
      <c r="C67" s="96" t="s">
        <v>175</v>
      </c>
      <c r="D67" s="101" t="n">
        <f aca="false">F66+0.01</f>
        <v>420000.01</v>
      </c>
      <c r="E67" s="97" t="s">
        <v>173</v>
      </c>
      <c r="F67" s="98" t="n">
        <v>560000</v>
      </c>
      <c r="G67" s="167" t="n">
        <f aca="false">'VALORES PARA ALTERAR 2025'!B70</f>
        <v>3177</v>
      </c>
      <c r="H67" s="98" t="n">
        <f aca="false">J67+K67</f>
        <v>3177</v>
      </c>
      <c r="I67" s="83" t="n">
        <f aca="false">SUM(J67:L67)</f>
        <v>5276.19</v>
      </c>
      <c r="J67" s="83" t="n">
        <f aca="false">IF(MOD(G67*0.9434*10^(2+1),20)=5, TRUNC(G67*0.9434,2), ROUND(G67*0.9434,2))</f>
        <v>2997.18</v>
      </c>
      <c r="K67" s="100" t="n">
        <f aca="false">IF(MOD(G67*0.0566*10^(2+1),20)=5, TRUNC(G67*0.0566,2), ROUND(G67*0.0566,2))</f>
        <v>179.82</v>
      </c>
      <c r="L67" s="116" t="n">
        <f aca="false">'VALORES PARA ALTERAR 2025'!C70</f>
        <v>2099.19</v>
      </c>
      <c r="M67" s="168" t="n">
        <f aca="false">(K67+J67)*0.05</f>
        <v>158.85</v>
      </c>
      <c r="N67" s="87" t="n">
        <f aca="false">SUM(J67:M67)</f>
        <v>5435.04</v>
      </c>
    </row>
    <row r="68" customFormat="false" ht="13.9" hidden="false" customHeight="true" outlineLevel="0" collapsed="false">
      <c r="B68" s="95" t="s">
        <v>166</v>
      </c>
      <c r="C68" s="96" t="s">
        <v>175</v>
      </c>
      <c r="D68" s="101" t="n">
        <f aca="false">F67+0.01</f>
        <v>560000.01</v>
      </c>
      <c r="E68" s="97" t="s">
        <v>173</v>
      </c>
      <c r="F68" s="98" t="n">
        <v>700000</v>
      </c>
      <c r="G68" s="167" t="n">
        <f aca="false">'VALORES PARA ALTERAR 2025'!B71</f>
        <v>3351.5</v>
      </c>
      <c r="H68" s="98" t="n">
        <f aca="false">J68+K68</f>
        <v>3351.5</v>
      </c>
      <c r="I68" s="83" t="n">
        <f aca="false">SUM(J68:L68)</f>
        <v>5566.18</v>
      </c>
      <c r="J68" s="83" t="n">
        <f aca="false">IF(MOD(G68*0.9434*10^(2+1),20)=5, TRUNC(G68*0.9434,2), ROUND(G68*0.9434,2))</f>
        <v>3161.81</v>
      </c>
      <c r="K68" s="100" t="n">
        <f aca="false">IF(MOD(G68*0.0566*10^(2+1),20)=5, TRUNC(G68*0.0566,2), ROUND(G68*0.0566,2))</f>
        <v>189.69</v>
      </c>
      <c r="L68" s="116" t="n">
        <f aca="false">'VALORES PARA ALTERAR 2025'!C71</f>
        <v>2214.68</v>
      </c>
      <c r="M68" s="168" t="n">
        <f aca="false">(K68+J68)*0.05</f>
        <v>167.575</v>
      </c>
      <c r="N68" s="87" t="n">
        <f aca="false">SUM(J68:M68)</f>
        <v>5733.755</v>
      </c>
    </row>
    <row r="69" customFormat="false" ht="13.9" hidden="false" customHeight="true" outlineLevel="0" collapsed="false">
      <c r="B69" s="95" t="s">
        <v>166</v>
      </c>
      <c r="C69" s="96" t="s">
        <v>175</v>
      </c>
      <c r="D69" s="101" t="n">
        <f aca="false">F68+0.01</f>
        <v>700000.01</v>
      </c>
      <c r="E69" s="97" t="s">
        <v>173</v>
      </c>
      <c r="F69" s="98" t="n">
        <v>840000</v>
      </c>
      <c r="G69" s="167" t="n">
        <f aca="false">'VALORES PARA ALTERAR 2025'!B72</f>
        <v>3526.46</v>
      </c>
      <c r="H69" s="98" t="n">
        <f aca="false">J69+K69</f>
        <v>3526.46</v>
      </c>
      <c r="I69" s="83" t="n">
        <f aca="false">SUM(J69:L69)</f>
        <v>5856.75</v>
      </c>
      <c r="J69" s="83" t="n">
        <f aca="false">IF(MOD(G69*0.9434*10^(2+1),20)=5, TRUNC(G69*0.9434,2), ROUND(G69*0.9434,2))</f>
        <v>3326.86</v>
      </c>
      <c r="K69" s="100" t="n">
        <f aca="false">IF(MOD(G69*0.0566*10^(2+1),20)=5, TRUNC(G69*0.0566,2), ROUND(G69*0.0566,2))</f>
        <v>199.6</v>
      </c>
      <c r="L69" s="116" t="n">
        <f aca="false">'VALORES PARA ALTERAR 2025'!C72</f>
        <v>2330.29</v>
      </c>
      <c r="M69" s="168" t="n">
        <f aca="false">(K69+J69)*0.05</f>
        <v>176.323</v>
      </c>
      <c r="N69" s="87" t="n">
        <f aca="false">SUM(J69:M69)</f>
        <v>6033.073</v>
      </c>
    </row>
    <row r="70" customFormat="false" ht="13.9" hidden="false" customHeight="true" outlineLevel="0" collapsed="false">
      <c r="B70" s="95" t="s">
        <v>166</v>
      </c>
      <c r="C70" s="96" t="s">
        <v>175</v>
      </c>
      <c r="D70" s="101" t="n">
        <f aca="false">F69+0.01</f>
        <v>840000.01</v>
      </c>
      <c r="E70" s="97" t="s">
        <v>173</v>
      </c>
      <c r="F70" s="98" t="n">
        <v>1120000</v>
      </c>
      <c r="G70" s="167" t="n">
        <f aca="false">'VALORES PARA ALTERAR 2025'!B73</f>
        <v>3702.03</v>
      </c>
      <c r="H70" s="98" t="n">
        <f aca="false">J70+K70</f>
        <v>3702.03</v>
      </c>
      <c r="I70" s="83" t="n">
        <f aca="false">SUM(J70:L70)</f>
        <v>6559.51</v>
      </c>
      <c r="J70" s="83" t="n">
        <f aca="false">IF(MOD(G70*0.9434*10^(2+1),20)=5, TRUNC(G70*0.9434,2), ROUND(G70*0.9434,2))</f>
        <v>3492.5</v>
      </c>
      <c r="K70" s="100" t="n">
        <f aca="false">IF(MOD(G70*0.0566*10^(2+1),20)=5, TRUNC(G70*0.0566,2), ROUND(G70*0.0566,2))</f>
        <v>209.53</v>
      </c>
      <c r="L70" s="116" t="n">
        <f aca="false">'VALORES PARA ALTERAR 2025'!C73</f>
        <v>2857.48</v>
      </c>
      <c r="M70" s="168" t="n">
        <f aca="false">(K70+J70)*0.05</f>
        <v>185.1015</v>
      </c>
      <c r="N70" s="87" t="n">
        <f aca="false">SUM(J70:M70)</f>
        <v>6744.6115</v>
      </c>
    </row>
    <row r="71" customFormat="false" ht="13.9" hidden="false" customHeight="true" outlineLevel="0" collapsed="false">
      <c r="B71" s="95" t="s">
        <v>166</v>
      </c>
      <c r="C71" s="96" t="s">
        <v>175</v>
      </c>
      <c r="D71" s="101" t="n">
        <f aca="false">F70+0.01</f>
        <v>1120000.01</v>
      </c>
      <c r="E71" s="97" t="s">
        <v>173</v>
      </c>
      <c r="F71" s="98" t="n">
        <v>1400000</v>
      </c>
      <c r="G71" s="167" t="n">
        <f aca="false">'VALORES PARA ALTERAR 2025'!B74</f>
        <v>4009.88</v>
      </c>
      <c r="H71" s="98" t="n">
        <f aca="false">J71+K71</f>
        <v>4009.88</v>
      </c>
      <c r="I71" s="83" t="n">
        <f aca="false">SUM(J71:L71)</f>
        <v>7105.09</v>
      </c>
      <c r="J71" s="83" t="n">
        <f aca="false">IF(MOD(G71*0.9434*10^(2+1),20)=5, TRUNC(G71*0.9434,2), ROUND(G71*0.9434,2))</f>
        <v>3782.92</v>
      </c>
      <c r="K71" s="100" t="n">
        <f aca="false">IF(MOD(G71*0.0566*10^(2+1),20)=5, TRUNC(G71*0.0566,2), ROUND(G71*0.0566,2))</f>
        <v>226.96</v>
      </c>
      <c r="L71" s="116" t="n">
        <f aca="false">'VALORES PARA ALTERAR 2025'!C74</f>
        <v>3095.21</v>
      </c>
      <c r="M71" s="168" t="n">
        <f aca="false">(K71+J71)*0.05</f>
        <v>200.494</v>
      </c>
      <c r="N71" s="87" t="n">
        <f aca="false">SUM(J71:M71)</f>
        <v>7305.584</v>
      </c>
    </row>
    <row r="72" customFormat="false" ht="13.9" hidden="false" customHeight="true" outlineLevel="0" collapsed="false">
      <c r="B72" s="95" t="s">
        <v>166</v>
      </c>
      <c r="C72" s="96" t="s">
        <v>175</v>
      </c>
      <c r="D72" s="101" t="n">
        <f aca="false">F71+0.01</f>
        <v>1400000.01</v>
      </c>
      <c r="E72" s="97" t="s">
        <v>173</v>
      </c>
      <c r="F72" s="98" t="n">
        <v>1680000</v>
      </c>
      <c r="G72" s="167" t="n">
        <f aca="false">'VALORES PARA ALTERAR 2025'!B75</f>
        <v>4318.31</v>
      </c>
      <c r="H72" s="98" t="n">
        <f aca="false">J72+K72</f>
        <v>4318.31</v>
      </c>
      <c r="I72" s="83" t="n">
        <f aca="false">SUM(J72:L72)</f>
        <v>7651.6</v>
      </c>
      <c r="J72" s="83" t="n">
        <f aca="false">IF(MOD(G72*0.9434*10^(2+1),20)=5, TRUNC(G72*0.9434,2), ROUND(G72*0.9434,2))</f>
        <v>4073.89</v>
      </c>
      <c r="K72" s="100" t="n">
        <f aca="false">IF(MOD(G72*0.0566*10^(2+1),20)=5, TRUNC(G72*0.0566,2), ROUND(G72*0.0566,2))</f>
        <v>244.42</v>
      </c>
      <c r="L72" s="116" t="n">
        <f aca="false">'VALORES PARA ALTERAR 2025'!C75</f>
        <v>3333.29</v>
      </c>
      <c r="M72" s="168" t="n">
        <f aca="false">(K72+J72)*0.05</f>
        <v>215.9155</v>
      </c>
      <c r="N72" s="87" t="n">
        <f aca="false">SUM(J72:M72)</f>
        <v>7867.5155</v>
      </c>
    </row>
    <row r="73" customFormat="false" ht="13.9" hidden="false" customHeight="true" outlineLevel="0" collapsed="false">
      <c r="B73" s="95" t="s">
        <v>166</v>
      </c>
      <c r="C73" s="96" t="s">
        <v>175</v>
      </c>
      <c r="D73" s="101" t="n">
        <f aca="false">F72+0.01</f>
        <v>1680000.01</v>
      </c>
      <c r="E73" s="97" t="s">
        <v>173</v>
      </c>
      <c r="F73" s="98" t="n">
        <v>3200000</v>
      </c>
      <c r="G73" s="167" t="n">
        <f aca="false">'VALORES PARA ALTERAR 2025'!B76</f>
        <v>4627.43</v>
      </c>
      <c r="H73" s="98" t="n">
        <f aca="false">J73+K73</f>
        <v>4627.43</v>
      </c>
      <c r="I73" s="83" t="n">
        <f aca="false">SUM(J73:L73)</f>
        <v>8199.21</v>
      </c>
      <c r="J73" s="83" t="n">
        <f aca="false">IF(MOD(G73*0.9434*10^(2+1),20)=5, TRUNC(G73*0.9434,2), ROUND(G73*0.9434,2))</f>
        <v>4365.52</v>
      </c>
      <c r="K73" s="100" t="n">
        <f aca="false">IF(MOD(G73*0.0566*10^(2+1),20)=5, TRUNC(G73*0.0566,2), ROUND(G73*0.0566,2))</f>
        <v>261.91</v>
      </c>
      <c r="L73" s="116" t="n">
        <f aca="false">'VALORES PARA ALTERAR 2025'!C76</f>
        <v>3571.78</v>
      </c>
      <c r="M73" s="168" t="n">
        <f aca="false">(K73+J73)*0.05</f>
        <v>231.3715</v>
      </c>
      <c r="N73" s="87" t="n">
        <f aca="false">SUM(J73:M73)</f>
        <v>8430.5815</v>
      </c>
    </row>
    <row r="74" customFormat="false" ht="13.9" hidden="false" customHeight="true" outlineLevel="0" collapsed="false">
      <c r="B74" s="102" t="s">
        <v>166</v>
      </c>
      <c r="C74" s="103"/>
      <c r="D74" s="104"/>
      <c r="E74" s="104" t="s">
        <v>198</v>
      </c>
      <c r="F74" s="105" t="n">
        <v>3200000</v>
      </c>
      <c r="G74" s="167" t="n">
        <f aca="false">'VALORES PARA ALTERAR 2025'!B77</f>
        <v>5784.48</v>
      </c>
      <c r="H74" s="105" t="n">
        <f aca="false">J74+K74</f>
        <v>5784.48</v>
      </c>
      <c r="I74" s="83" t="n">
        <f aca="false">SUM(J74:L74)</f>
        <v>10249.34</v>
      </c>
      <c r="J74" s="106" t="n">
        <f aca="false">IF(MOD(G74*0.9434*10^(2+1),20)=5, TRUNC(G74*0.9434,2), ROUND(G74*0.9434,2))</f>
        <v>5457.08</v>
      </c>
      <c r="K74" s="107" t="n">
        <f aca="false">IF(MOD(G74*0.0566*10^(2+1),20)=5, TRUNC(G74*0.0566,2), ROUND(G74*0.0566,2))</f>
        <v>327.4</v>
      </c>
      <c r="L74" s="107" t="n">
        <f aca="false">'VALORES PARA ALTERAR 2025'!C77</f>
        <v>4464.86</v>
      </c>
      <c r="M74" s="166" t="n">
        <f aca="false">(K74+J74)*0.05</f>
        <v>289.224</v>
      </c>
      <c r="N74" s="108" t="n">
        <f aca="false">SUM(J74:M74)</f>
        <v>10538.564</v>
      </c>
    </row>
    <row r="75" customFormat="false" ht="35.05" hidden="false" customHeight="true" outlineLevel="0" collapsed="false">
      <c r="B75" s="95" t="s">
        <v>166</v>
      </c>
      <c r="C75" s="158" t="s">
        <v>486</v>
      </c>
      <c r="D75" s="158"/>
      <c r="E75" s="158"/>
      <c r="F75" s="158"/>
      <c r="G75" s="160" t="s">
        <v>166</v>
      </c>
      <c r="H75" s="160" t="s">
        <v>166</v>
      </c>
      <c r="I75" s="160"/>
      <c r="J75" s="83" t="s">
        <v>166</v>
      </c>
      <c r="K75" s="100" t="s">
        <v>166</v>
      </c>
      <c r="L75" s="87" t="s">
        <v>166</v>
      </c>
      <c r="M75" s="83" t="s">
        <v>166</v>
      </c>
      <c r="N75" s="87" t="s">
        <v>166</v>
      </c>
    </row>
    <row r="76" customFormat="false" ht="13.9" hidden="false" customHeight="true" outlineLevel="0" collapsed="false">
      <c r="B76" s="76" t="s">
        <v>487</v>
      </c>
      <c r="C76" s="152" t="s">
        <v>488</v>
      </c>
      <c r="D76" s="152"/>
      <c r="E76" s="152"/>
      <c r="F76" s="152"/>
      <c r="G76" s="153" t="n">
        <f aca="false">'VALORES PARA ALTERAR 2025'!B145</f>
        <v>132.95</v>
      </c>
      <c r="H76" s="154" t="n">
        <f aca="false">J76+K76</f>
        <v>132.95</v>
      </c>
      <c r="I76" s="83" t="n">
        <f aca="false">SUM(J76:L76)</f>
        <v>174.73</v>
      </c>
      <c r="J76" s="82" t="n">
        <f aca="false">IF(MOD(G76*0.9434*10^(2+1),20)=5, TRUNC(G76*0.9434,2), ROUND(G76*0.9434,2))</f>
        <v>125.43</v>
      </c>
      <c r="K76" s="84" t="n">
        <f aca="false">IF(MOD(G76*0.0566*10^(2+1),20)=5, TRUNC(G76*0.0566,2), ROUND(G76*0.0566,2))</f>
        <v>7.52</v>
      </c>
      <c r="L76" s="85" t="n">
        <f aca="false">'VALORES PARA ALTERAR 2025'!C145</f>
        <v>41.78</v>
      </c>
      <c r="M76" s="148" t="n">
        <f aca="false">(K76+J76)*0.05</f>
        <v>6.6475</v>
      </c>
      <c r="N76" s="112" t="n">
        <f aca="false">SUM(J76:M76)</f>
        <v>181.3775</v>
      </c>
    </row>
    <row r="77" customFormat="false" ht="17.45" hidden="false" customHeight="true" outlineLevel="0" collapsed="false">
      <c r="B77" s="136" t="s">
        <v>438</v>
      </c>
      <c r="C77" s="136"/>
      <c r="D77" s="136"/>
      <c r="E77" s="136"/>
      <c r="F77" s="136"/>
      <c r="G77" s="136"/>
      <c r="H77" s="136"/>
      <c r="I77" s="136"/>
      <c r="J77" s="136"/>
      <c r="K77" s="136"/>
      <c r="L77" s="136"/>
      <c r="M77" s="136"/>
      <c r="N77" s="136"/>
    </row>
    <row r="78" customFormat="false" ht="13.8" hidden="false" customHeight="true" outlineLevel="0" collapsed="false">
      <c r="B78" s="80" t="s">
        <v>489</v>
      </c>
      <c r="C78" s="80"/>
      <c r="D78" s="80"/>
      <c r="E78" s="80"/>
      <c r="F78" s="80"/>
      <c r="G78" s="80"/>
      <c r="H78" s="80"/>
      <c r="I78" s="80"/>
      <c r="J78" s="80"/>
      <c r="K78" s="80"/>
      <c r="L78" s="80"/>
      <c r="M78" s="80"/>
      <c r="N78" s="80"/>
    </row>
    <row r="79" customFormat="false" ht="13.8" hidden="false" customHeight="true" outlineLevel="0" collapsed="false">
      <c r="B79" s="80" t="s">
        <v>490</v>
      </c>
      <c r="C79" s="80"/>
      <c r="D79" s="80"/>
      <c r="E79" s="80"/>
      <c r="F79" s="80"/>
      <c r="G79" s="80"/>
      <c r="H79" s="80"/>
      <c r="I79" s="80"/>
      <c r="J79" s="80"/>
      <c r="K79" s="80"/>
      <c r="L79" s="80"/>
      <c r="M79" s="80"/>
      <c r="N79" s="80"/>
    </row>
    <row r="80" customFormat="false" ht="13.8" hidden="false" customHeight="true" outlineLevel="0" collapsed="false">
      <c r="B80" s="80" t="s">
        <v>491</v>
      </c>
      <c r="C80" s="80"/>
      <c r="D80" s="80"/>
      <c r="E80" s="80"/>
      <c r="F80" s="80"/>
      <c r="G80" s="80"/>
      <c r="H80" s="80"/>
      <c r="I80" s="80"/>
      <c r="J80" s="80"/>
      <c r="K80" s="80"/>
      <c r="L80" s="80"/>
      <c r="M80" s="80"/>
      <c r="N80" s="80"/>
    </row>
    <row r="81" customFormat="false" ht="23.85" hidden="false" customHeight="true" outlineLevel="0" collapsed="false">
      <c r="B81" s="80" t="s">
        <v>492</v>
      </c>
      <c r="C81" s="80"/>
      <c r="D81" s="80"/>
      <c r="E81" s="80"/>
      <c r="F81" s="80"/>
      <c r="G81" s="80"/>
      <c r="H81" s="80"/>
      <c r="I81" s="80"/>
      <c r="J81" s="80"/>
      <c r="K81" s="80"/>
      <c r="L81" s="80"/>
      <c r="M81" s="80"/>
      <c r="N81" s="80"/>
    </row>
    <row r="82" customFormat="false" ht="13.8" hidden="false" customHeight="true" outlineLevel="0" collapsed="false">
      <c r="B82" s="80" t="s">
        <v>493</v>
      </c>
      <c r="C82" s="80"/>
      <c r="D82" s="80"/>
      <c r="E82" s="80"/>
      <c r="F82" s="80"/>
      <c r="G82" s="80"/>
      <c r="H82" s="80"/>
      <c r="I82" s="80"/>
      <c r="J82" s="80"/>
      <c r="K82" s="80"/>
      <c r="L82" s="80"/>
      <c r="M82" s="80"/>
      <c r="N82" s="80"/>
    </row>
    <row r="83" customFormat="false" ht="13.8" hidden="true" customHeight="false" outlineLevel="0" collapsed="false">
      <c r="B83" s="169"/>
      <c r="C83" s="169"/>
      <c r="D83" s="169"/>
      <c r="E83" s="169"/>
      <c r="F83" s="169"/>
      <c r="G83" s="169"/>
      <c r="H83" s="169"/>
      <c r="I83" s="169"/>
      <c r="J83" s="169"/>
      <c r="K83" s="169"/>
      <c r="L83" s="169"/>
      <c r="M83" s="169"/>
      <c r="N83" s="169"/>
    </row>
    <row r="84" customFormat="false" ht="13.8" hidden="true" customHeight="false" outlineLevel="0" collapsed="false">
      <c r="B84" s="169"/>
      <c r="C84" s="169"/>
      <c r="D84" s="169"/>
      <c r="E84" s="169"/>
      <c r="F84" s="169"/>
      <c r="G84" s="169"/>
      <c r="H84" s="169"/>
      <c r="I84" s="169"/>
      <c r="J84" s="169"/>
      <c r="K84" s="169"/>
      <c r="L84" s="169"/>
      <c r="M84" s="169"/>
      <c r="N84" s="169"/>
    </row>
    <row r="85" customFormat="false" ht="13.8" hidden="true" customHeight="false" outlineLevel="0" collapsed="false">
      <c r="B85" s="169"/>
      <c r="C85" s="169"/>
      <c r="D85" s="169"/>
      <c r="E85" s="169"/>
      <c r="F85" s="169"/>
      <c r="G85" s="169"/>
      <c r="H85" s="169"/>
      <c r="I85" s="169"/>
      <c r="J85" s="169"/>
      <c r="K85" s="169"/>
      <c r="L85" s="169"/>
      <c r="M85" s="169"/>
      <c r="N85" s="169"/>
    </row>
    <row r="86" customFormat="false" ht="13.8" hidden="true" customHeight="false" outlineLevel="0" collapsed="false">
      <c r="B86" s="169"/>
      <c r="C86" s="169"/>
      <c r="D86" s="169"/>
      <c r="E86" s="169"/>
      <c r="F86" s="169"/>
      <c r="G86" s="169"/>
      <c r="H86" s="169"/>
      <c r="I86" s="169"/>
      <c r="J86" s="169"/>
      <c r="K86" s="169"/>
      <c r="L86" s="169"/>
      <c r="M86" s="169"/>
      <c r="N86" s="169"/>
    </row>
    <row r="87" customFormat="false" ht="13.8" hidden="true" customHeight="false" outlineLevel="0" collapsed="false">
      <c r="B87" s="169"/>
      <c r="C87" s="169"/>
      <c r="D87" s="169"/>
      <c r="E87" s="169"/>
      <c r="F87" s="169"/>
      <c r="G87" s="169"/>
      <c r="H87" s="169"/>
      <c r="I87" s="169"/>
      <c r="J87" s="169"/>
      <c r="K87" s="169"/>
      <c r="L87" s="169"/>
      <c r="M87" s="169"/>
      <c r="N87" s="169"/>
    </row>
    <row r="1048576" customFormat="false" ht="13.8" hidden="false" customHeight="false" outlineLevel="0" collapsed="false"/>
  </sheetData>
  <mergeCells count="40">
    <mergeCell ref="B2:N2"/>
    <mergeCell ref="C3:F3"/>
    <mergeCell ref="C4:F4"/>
    <mergeCell ref="C5:F5"/>
    <mergeCell ref="C6:F6"/>
    <mergeCell ref="C7:N7"/>
    <mergeCell ref="C8:F8"/>
    <mergeCell ref="C9:F9"/>
    <mergeCell ref="C10:N10"/>
    <mergeCell ref="C11:F11"/>
    <mergeCell ref="C12:F12"/>
    <mergeCell ref="C13:F13"/>
    <mergeCell ref="C14:N14"/>
    <mergeCell ref="C15:F15"/>
    <mergeCell ref="C16:F16"/>
    <mergeCell ref="C17:F17"/>
    <mergeCell ref="C18:F18"/>
    <mergeCell ref="C19:N19"/>
    <mergeCell ref="C20:F20"/>
    <mergeCell ref="C21:N21"/>
    <mergeCell ref="C22:D22"/>
    <mergeCell ref="E22:F22"/>
    <mergeCell ref="C47:N47"/>
    <mergeCell ref="C48:F48"/>
    <mergeCell ref="C49:N49"/>
    <mergeCell ref="C50:D50"/>
    <mergeCell ref="E50:F50"/>
    <mergeCell ref="C75:F75"/>
    <mergeCell ref="C76:F76"/>
    <mergeCell ref="B77:N77"/>
    <mergeCell ref="B78:N78"/>
    <mergeCell ref="B79:N79"/>
    <mergeCell ref="B80:N80"/>
    <mergeCell ref="B81:N81"/>
    <mergeCell ref="B82:N82"/>
    <mergeCell ref="B83:N83"/>
    <mergeCell ref="B84:N84"/>
    <mergeCell ref="B85:N85"/>
    <mergeCell ref="B86:N86"/>
    <mergeCell ref="B87:N87"/>
  </mergeCells>
  <printOptions headings="false" gridLines="false" gridLinesSet="true" horizontalCentered="true" verticalCentered="false"/>
  <pageMargins left="0.39375" right="0.39375" top="0.39375" bottom="0.393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611729"/>
    <pageSetUpPr fitToPage="false"/>
  </sheetPr>
  <dimension ref="A1:M169"/>
  <sheetViews>
    <sheetView showFormulas="false" showGridLines="true" showRowColHeaders="true" showZeros="true" rightToLeft="false" tabSelected="false" showOutlineSymbols="true" defaultGridColor="true" view="normal" topLeftCell="A40" colorId="64" zoomScale="100" zoomScaleNormal="100" zoomScalePageLayoutView="100" workbookViewId="0">
      <selection pane="topLeft" activeCell="C77" activeCellId="0" sqref="C77"/>
    </sheetView>
  </sheetViews>
  <sheetFormatPr defaultColWidth="11.58984375" defaultRowHeight="12.8" zeroHeight="true" outlineLevelRow="0" outlineLevelCol="0"/>
  <cols>
    <col collapsed="false" customWidth="true" hidden="false" outlineLevel="0" max="1" min="1" style="6" width="72.6"/>
    <col collapsed="false" customWidth="true" hidden="false" outlineLevel="0" max="2" min="2" style="170" width="14.12"/>
    <col collapsed="false" customWidth="true" hidden="false" outlineLevel="0" max="3" min="3" style="170" width="17.71"/>
    <col collapsed="false" customWidth="true" hidden="false" outlineLevel="0" max="4" min="4" style="170" width="16.44"/>
    <col collapsed="false" customWidth="false" hidden="true" outlineLevel="0" max="1024" min="5" style="2" width="11.57"/>
  </cols>
  <sheetData>
    <row r="1" customFormat="false" ht="24.85" hidden="false" customHeight="false" outlineLevel="0" collapsed="false">
      <c r="A1" s="171" t="s">
        <v>3</v>
      </c>
      <c r="B1" s="172" t="s">
        <v>4</v>
      </c>
      <c r="C1" s="173" t="s">
        <v>5</v>
      </c>
      <c r="D1" s="174" t="s">
        <v>6</v>
      </c>
    </row>
    <row r="2" customFormat="false" ht="12.8" hidden="false" customHeight="true" outlineLevel="0" collapsed="false">
      <c r="A2" s="175" t="s">
        <v>7</v>
      </c>
      <c r="B2" s="175"/>
      <c r="C2" s="175"/>
      <c r="D2" s="176"/>
    </row>
    <row r="3" customFormat="false" ht="13.25" hidden="false" customHeight="false" outlineLevel="0" collapsed="false">
      <c r="A3" s="175" t="s">
        <v>8</v>
      </c>
      <c r="B3" s="176" t="n">
        <v>26.37</v>
      </c>
      <c r="C3" s="176" t="n">
        <v>8.28</v>
      </c>
      <c r="D3" s="176" t="n">
        <v>34.65</v>
      </c>
    </row>
    <row r="4" customFormat="false" ht="34.8" hidden="false" customHeight="true" outlineLevel="0" collapsed="false">
      <c r="A4" s="175" t="s">
        <v>9</v>
      </c>
      <c r="B4" s="175"/>
      <c r="C4" s="175"/>
      <c r="D4" s="175"/>
    </row>
    <row r="5" customFormat="false" ht="46" hidden="false" customHeight="true" outlineLevel="0" collapsed="false">
      <c r="A5" s="175" t="s">
        <v>10</v>
      </c>
      <c r="B5" s="175"/>
      <c r="C5" s="175"/>
      <c r="D5" s="175"/>
    </row>
    <row r="6" customFormat="false" ht="36.45" hidden="false" customHeight="false" outlineLevel="0" collapsed="false">
      <c r="A6" s="175" t="s">
        <v>11</v>
      </c>
      <c r="B6" s="177" t="s">
        <v>12</v>
      </c>
      <c r="C6" s="177" t="s">
        <v>13</v>
      </c>
      <c r="D6" s="177" t="s">
        <v>14</v>
      </c>
    </row>
    <row r="7" customFormat="false" ht="24.85" hidden="false" customHeight="false" outlineLevel="0" collapsed="false">
      <c r="A7" s="175" t="s">
        <v>15</v>
      </c>
      <c r="B7" s="176" t="n">
        <v>26.37</v>
      </c>
      <c r="C7" s="176" t="n">
        <v>8.28</v>
      </c>
      <c r="D7" s="176" t="n">
        <v>34.65</v>
      </c>
    </row>
    <row r="8" customFormat="false" ht="24.85" hidden="false" customHeight="false" outlineLevel="0" collapsed="false">
      <c r="A8" s="175" t="s">
        <v>16</v>
      </c>
      <c r="B8" s="177" t="s">
        <v>12</v>
      </c>
      <c r="C8" s="177" t="s">
        <v>13</v>
      </c>
      <c r="D8" s="177" t="s">
        <v>14</v>
      </c>
    </row>
    <row r="9" customFormat="false" ht="13.25" hidden="false" customHeight="false" outlineLevel="0" collapsed="false">
      <c r="A9" s="175" t="s">
        <v>17</v>
      </c>
      <c r="B9" s="176"/>
      <c r="C9" s="176"/>
      <c r="D9" s="176"/>
    </row>
    <row r="10" customFormat="false" ht="13.25" hidden="false" customHeight="false" outlineLevel="0" collapsed="false">
      <c r="A10" s="175" t="s">
        <v>18</v>
      </c>
      <c r="B10" s="176" t="n">
        <v>26.43</v>
      </c>
      <c r="C10" s="176" t="n">
        <v>8.21</v>
      </c>
      <c r="D10" s="176" t="n">
        <v>34.64</v>
      </c>
    </row>
    <row r="11" customFormat="false" ht="13.25" hidden="false" customHeight="false" outlineLevel="0" collapsed="false">
      <c r="A11" s="175" t="s">
        <v>19</v>
      </c>
      <c r="B11" s="176" t="n">
        <v>31.71</v>
      </c>
      <c r="C11" s="176" t="n">
        <v>9.88</v>
      </c>
      <c r="D11" s="176" t="n">
        <v>41.59</v>
      </c>
    </row>
    <row r="12" customFormat="false" ht="13.25" hidden="false" customHeight="false" outlineLevel="0" collapsed="false">
      <c r="A12" s="175" t="s">
        <v>20</v>
      </c>
      <c r="B12" s="176" t="n">
        <v>63.48</v>
      </c>
      <c r="C12" s="176" t="n">
        <v>19.77</v>
      </c>
      <c r="D12" s="176" t="n">
        <v>83.25</v>
      </c>
    </row>
    <row r="13" customFormat="false" ht="13.25" hidden="false" customHeight="false" outlineLevel="0" collapsed="false">
      <c r="A13" s="175" t="s">
        <v>21</v>
      </c>
      <c r="B13" s="176" t="n">
        <v>105.82</v>
      </c>
      <c r="C13" s="176" t="n">
        <v>32.93</v>
      </c>
      <c r="D13" s="176" t="n">
        <v>138.75</v>
      </c>
    </row>
    <row r="14" customFormat="false" ht="24.85" hidden="false" customHeight="false" outlineLevel="0" collapsed="false">
      <c r="A14" s="175" t="s">
        <v>22</v>
      </c>
      <c r="B14" s="176" t="n">
        <v>26.37</v>
      </c>
      <c r="C14" s="176" t="n">
        <v>8.28</v>
      </c>
      <c r="D14" s="176" t="n">
        <v>34.65</v>
      </c>
    </row>
    <row r="15" customFormat="false" ht="24.85" hidden="false" customHeight="false" outlineLevel="0" collapsed="false">
      <c r="A15" s="175" t="s">
        <v>23</v>
      </c>
      <c r="B15" s="176" t="n">
        <v>26.37</v>
      </c>
      <c r="C15" s="176" t="n">
        <v>8.28</v>
      </c>
      <c r="D15" s="176" t="n">
        <v>34.65</v>
      </c>
    </row>
    <row r="16" customFormat="false" ht="34.8" hidden="false" customHeight="true" outlineLevel="0" collapsed="false">
      <c r="A16" s="178" t="s">
        <v>494</v>
      </c>
      <c r="B16" s="178"/>
      <c r="C16" s="178"/>
      <c r="D16" s="178"/>
    </row>
    <row r="17" customFormat="false" ht="36.45" hidden="false" customHeight="false" outlineLevel="0" collapsed="false">
      <c r="A17" s="175" t="s">
        <v>495</v>
      </c>
      <c r="B17" s="177" t="s">
        <v>26</v>
      </c>
      <c r="C17" s="177" t="s">
        <v>27</v>
      </c>
      <c r="D17" s="177" t="s">
        <v>28</v>
      </c>
    </row>
    <row r="18" customFormat="false" ht="36.45" hidden="false" customHeight="false" outlineLevel="0" collapsed="false">
      <c r="A18" s="175" t="s">
        <v>29</v>
      </c>
      <c r="B18" s="177" t="s">
        <v>12</v>
      </c>
      <c r="C18" s="177" t="s">
        <v>13</v>
      </c>
      <c r="D18" s="177" t="s">
        <v>14</v>
      </c>
    </row>
    <row r="19" customFormat="false" ht="13.25" hidden="false" customHeight="false" outlineLevel="0" collapsed="false">
      <c r="A19" s="175" t="s">
        <v>496</v>
      </c>
      <c r="B19" s="176" t="n">
        <v>26.37</v>
      </c>
      <c r="C19" s="176" t="n">
        <v>8.28</v>
      </c>
      <c r="D19" s="176" t="n">
        <v>34.65</v>
      </c>
    </row>
    <row r="20" customFormat="false" ht="48.05" hidden="false" customHeight="false" outlineLevel="0" collapsed="false">
      <c r="A20" s="175" t="s">
        <v>31</v>
      </c>
      <c r="B20" s="177" t="s">
        <v>26</v>
      </c>
      <c r="C20" s="177" t="s">
        <v>27</v>
      </c>
      <c r="D20" s="177" t="s">
        <v>28</v>
      </c>
    </row>
    <row r="21" customFormat="false" ht="12.8" hidden="false" customHeight="true" outlineLevel="0" collapsed="false">
      <c r="A21" s="175" t="s">
        <v>32</v>
      </c>
      <c r="B21" s="175"/>
      <c r="C21" s="175"/>
      <c r="D21" s="175"/>
    </row>
    <row r="22" customFormat="false" ht="13.25" hidden="false" customHeight="false" outlineLevel="0" collapsed="false">
      <c r="A22" s="175" t="s">
        <v>33</v>
      </c>
      <c r="B22" s="176" t="n">
        <v>82.37</v>
      </c>
      <c r="C22" s="176" t="n">
        <v>20.58</v>
      </c>
      <c r="D22" s="176" t="n">
        <v>102.95</v>
      </c>
    </row>
    <row r="23" customFormat="false" ht="13.25" hidden="false" customHeight="false" outlineLevel="0" collapsed="false">
      <c r="A23" s="175" t="s">
        <v>34</v>
      </c>
      <c r="B23" s="176" t="n">
        <v>164.77</v>
      </c>
      <c r="C23" s="176" t="n">
        <v>41.18</v>
      </c>
      <c r="D23" s="176" t="n">
        <v>205.95</v>
      </c>
    </row>
    <row r="24" customFormat="false" ht="13.25" hidden="false" customHeight="false" outlineLevel="0" collapsed="false">
      <c r="A24" s="175" t="s">
        <v>35</v>
      </c>
      <c r="B24" s="176" t="n">
        <v>245.61</v>
      </c>
      <c r="C24" s="176" t="n">
        <v>61.41</v>
      </c>
      <c r="D24" s="176" t="n">
        <v>307.02</v>
      </c>
    </row>
    <row r="25" customFormat="false" ht="13.25" hidden="false" customHeight="false" outlineLevel="0" collapsed="false">
      <c r="A25" s="175" t="s">
        <v>36</v>
      </c>
      <c r="B25" s="176" t="n">
        <v>329.67</v>
      </c>
      <c r="C25" s="176" t="n">
        <v>82.42</v>
      </c>
      <c r="D25" s="176" t="n">
        <v>412.09</v>
      </c>
    </row>
    <row r="26" customFormat="false" ht="12.8" hidden="false" customHeight="true" outlineLevel="0" collapsed="false">
      <c r="A26" s="175" t="s">
        <v>37</v>
      </c>
      <c r="B26" s="175"/>
      <c r="C26" s="175"/>
      <c r="D26" s="175"/>
    </row>
    <row r="27" customFormat="false" ht="34.8" hidden="false" customHeight="true" outlineLevel="0" collapsed="false">
      <c r="A27" s="175" t="s">
        <v>497</v>
      </c>
      <c r="B27" s="175"/>
      <c r="C27" s="175"/>
      <c r="D27" s="175"/>
    </row>
    <row r="28" customFormat="false" ht="13.25" hidden="false" customHeight="false" outlineLevel="0" collapsed="false">
      <c r="A28" s="175" t="s">
        <v>39</v>
      </c>
      <c r="B28" s="176" t="n">
        <v>0</v>
      </c>
      <c r="C28" s="176" t="n">
        <v>0</v>
      </c>
      <c r="D28" s="176" t="n">
        <v>0</v>
      </c>
    </row>
    <row r="29" customFormat="false" ht="13.25" hidden="false" customHeight="false" outlineLevel="0" collapsed="false">
      <c r="A29" s="175" t="s">
        <v>40</v>
      </c>
      <c r="B29" s="176" t="n">
        <v>11.6</v>
      </c>
      <c r="C29" s="176" t="n">
        <v>0.58</v>
      </c>
      <c r="D29" s="176" t="n">
        <v>12.18</v>
      </c>
    </row>
    <row r="30" customFormat="false" ht="13.25" hidden="false" customHeight="false" outlineLevel="0" collapsed="false">
      <c r="A30" s="175" t="s">
        <v>41</v>
      </c>
      <c r="B30" s="176" t="n">
        <v>28.99</v>
      </c>
      <c r="C30" s="176" t="n">
        <v>1.45</v>
      </c>
      <c r="D30" s="176" t="n">
        <v>30.44</v>
      </c>
    </row>
    <row r="31" customFormat="false" ht="13.25" hidden="false" customHeight="false" outlineLevel="0" collapsed="false">
      <c r="A31" s="175" t="s">
        <v>42</v>
      </c>
      <c r="B31" s="176" t="n">
        <v>57.97</v>
      </c>
      <c r="C31" s="176" t="n">
        <v>2.9</v>
      </c>
      <c r="D31" s="176" t="n">
        <v>60.87</v>
      </c>
    </row>
    <row r="32" customFormat="false" ht="13.25" hidden="false" customHeight="false" outlineLevel="0" collapsed="false">
      <c r="A32" s="175" t="s">
        <v>43</v>
      </c>
      <c r="B32" s="176" t="n">
        <v>92.76</v>
      </c>
      <c r="C32" s="176" t="n">
        <v>4.63</v>
      </c>
      <c r="D32" s="176" t="n">
        <v>97.39</v>
      </c>
    </row>
    <row r="33" customFormat="false" ht="13.25" hidden="false" customHeight="false" outlineLevel="0" collapsed="false">
      <c r="A33" s="175" t="s">
        <v>44</v>
      </c>
      <c r="B33" s="176" t="n">
        <v>139.14</v>
      </c>
      <c r="C33" s="176" t="n">
        <v>6.96</v>
      </c>
      <c r="D33" s="176" t="n">
        <v>146.1</v>
      </c>
    </row>
    <row r="34" customFormat="false" ht="12.8" hidden="false" customHeight="true" outlineLevel="0" collapsed="false">
      <c r="A34" s="175" t="s">
        <v>45</v>
      </c>
      <c r="B34" s="175"/>
      <c r="C34" s="175"/>
      <c r="D34" s="175"/>
    </row>
    <row r="35" customFormat="false" ht="36.45" hidden="false" customHeight="false" outlineLevel="0" collapsed="false">
      <c r="A35" s="175" t="s">
        <v>498</v>
      </c>
      <c r="B35" s="176" t="n">
        <v>152.08</v>
      </c>
      <c r="C35" s="176" t="n">
        <v>58.61</v>
      </c>
      <c r="D35" s="177" t="s">
        <v>47</v>
      </c>
    </row>
    <row r="36" customFormat="false" ht="36.45" hidden="false" customHeight="false" outlineLevel="0" collapsed="false">
      <c r="A36" s="175" t="s">
        <v>48</v>
      </c>
      <c r="B36" s="176" t="n">
        <v>152.08</v>
      </c>
      <c r="C36" s="176" t="n">
        <v>58.61</v>
      </c>
      <c r="D36" s="177" t="s">
        <v>49</v>
      </c>
    </row>
    <row r="37" customFormat="false" ht="36.45" hidden="false" customHeight="false" outlineLevel="0" collapsed="false">
      <c r="A37" s="175" t="s">
        <v>499</v>
      </c>
      <c r="B37" s="176" t="n">
        <v>152.08</v>
      </c>
      <c r="C37" s="176" t="n">
        <v>58.61</v>
      </c>
      <c r="D37" s="177" t="s">
        <v>47</v>
      </c>
    </row>
    <row r="38" customFormat="false" ht="12.8" hidden="false" customHeight="true" outlineLevel="0" collapsed="false">
      <c r="A38" s="175" t="s">
        <v>51</v>
      </c>
      <c r="B38" s="175"/>
      <c r="C38" s="175"/>
      <c r="D38" s="175"/>
    </row>
    <row r="39" customFormat="false" ht="36.45" hidden="false" customHeight="false" outlineLevel="0" collapsed="false">
      <c r="A39" s="175" t="s">
        <v>52</v>
      </c>
      <c r="B39" s="176" t="n">
        <v>8.17</v>
      </c>
      <c r="C39" s="176" t="n">
        <v>2.54</v>
      </c>
      <c r="D39" s="177" t="s">
        <v>53</v>
      </c>
    </row>
    <row r="40" customFormat="false" ht="12.8" hidden="false" customHeight="true" outlineLevel="0" collapsed="false">
      <c r="A40" s="175" t="s">
        <v>54</v>
      </c>
      <c r="B40" s="175"/>
      <c r="C40" s="175"/>
      <c r="D40" s="175"/>
    </row>
    <row r="41" customFormat="false" ht="48.05" hidden="false" customHeight="false" outlineLevel="0" collapsed="false">
      <c r="A41" s="175" t="s">
        <v>500</v>
      </c>
      <c r="B41" s="176" t="n">
        <v>66.31</v>
      </c>
      <c r="C41" s="176" t="n">
        <v>20.85</v>
      </c>
      <c r="D41" s="177" t="s">
        <v>501</v>
      </c>
    </row>
    <row r="42" customFormat="false" ht="12.8" hidden="false" customHeight="true" outlineLevel="0" collapsed="false">
      <c r="A42" s="175" t="s">
        <v>57</v>
      </c>
      <c r="B42" s="175"/>
      <c r="C42" s="175"/>
      <c r="D42" s="175"/>
    </row>
    <row r="43" customFormat="false" ht="23.85" hidden="false" customHeight="true" outlineLevel="0" collapsed="false">
      <c r="A43" s="179" t="s">
        <v>502</v>
      </c>
      <c r="B43" s="179"/>
      <c r="C43" s="179"/>
      <c r="D43" s="179"/>
    </row>
    <row r="44" customFormat="false" ht="13.25" hidden="false" customHeight="false" outlineLevel="0" collapsed="false">
      <c r="A44" s="175" t="s">
        <v>59</v>
      </c>
      <c r="B44" s="176" t="n">
        <v>24.99</v>
      </c>
      <c r="C44" s="176" t="n">
        <v>7.86</v>
      </c>
      <c r="D44" s="176" t="n">
        <v>32.85</v>
      </c>
    </row>
    <row r="45" customFormat="false" ht="13.25" hidden="false" customHeight="false" outlineLevel="0" collapsed="false">
      <c r="A45" s="175" t="s">
        <v>60</v>
      </c>
      <c r="B45" s="176" t="n">
        <v>5.95</v>
      </c>
      <c r="C45" s="176" t="n">
        <v>1.87</v>
      </c>
      <c r="D45" s="176" t="n">
        <v>7.82</v>
      </c>
    </row>
    <row r="46" customFormat="false" ht="13.25" hidden="false" customHeight="false" outlineLevel="0" collapsed="false">
      <c r="A46" s="175" t="s">
        <v>61</v>
      </c>
      <c r="B46" s="176"/>
      <c r="C46" s="176"/>
      <c r="D46" s="176"/>
    </row>
    <row r="47" customFormat="false" ht="13.25" hidden="false" customHeight="false" outlineLevel="0" collapsed="false">
      <c r="A47" s="175" t="s">
        <v>62</v>
      </c>
      <c r="B47" s="176" t="n">
        <v>24.99</v>
      </c>
      <c r="C47" s="176" t="n">
        <v>7.86</v>
      </c>
      <c r="D47" s="176" t="n">
        <v>32.85</v>
      </c>
    </row>
    <row r="48" customFormat="false" ht="13.25" hidden="false" customHeight="false" outlineLevel="0" collapsed="false">
      <c r="A48" s="175" t="s">
        <v>503</v>
      </c>
      <c r="B48" s="176" t="n">
        <v>11.65</v>
      </c>
      <c r="C48" s="176" t="n">
        <v>3.68</v>
      </c>
      <c r="D48" s="176" t="n">
        <v>15.33</v>
      </c>
    </row>
    <row r="49" customFormat="false" ht="12.8" hidden="false" customHeight="true" outlineLevel="0" collapsed="false">
      <c r="A49" s="175" t="s">
        <v>64</v>
      </c>
      <c r="B49" s="175"/>
      <c r="C49" s="175"/>
      <c r="D49" s="175"/>
    </row>
    <row r="50" customFormat="false" ht="13.25" hidden="false" customHeight="false" outlineLevel="0" collapsed="false">
      <c r="A50" s="175" t="s">
        <v>65</v>
      </c>
      <c r="B50" s="176" t="n">
        <v>24.99</v>
      </c>
      <c r="C50" s="176" t="n">
        <v>7.86</v>
      </c>
      <c r="D50" s="176" t="n">
        <v>32.85</v>
      </c>
    </row>
    <row r="51" customFormat="false" ht="24.85" hidden="false" customHeight="false" outlineLevel="0" collapsed="false">
      <c r="A51" s="175" t="s">
        <v>504</v>
      </c>
      <c r="B51" s="176" t="n">
        <v>4.86</v>
      </c>
      <c r="C51" s="176" t="n">
        <v>1.52</v>
      </c>
      <c r="D51" s="176" t="n">
        <v>6.38</v>
      </c>
    </row>
    <row r="52" customFormat="false" ht="13.25" hidden="false" customHeight="false" outlineLevel="0" collapsed="false">
      <c r="A52" s="175" t="s">
        <v>505</v>
      </c>
      <c r="B52" s="176" t="n">
        <v>24.99</v>
      </c>
      <c r="C52" s="176" t="n">
        <v>7.86</v>
      </c>
      <c r="D52" s="176" t="n">
        <v>32.85</v>
      </c>
    </row>
    <row r="53" customFormat="false" ht="12.8" hidden="false" customHeight="true" outlineLevel="0" collapsed="false">
      <c r="A53" s="175" t="s">
        <v>68</v>
      </c>
      <c r="B53" s="175"/>
      <c r="C53" s="175"/>
      <c r="D53" s="175"/>
    </row>
    <row r="54" customFormat="false" ht="13.25" hidden="false" customHeight="false" outlineLevel="0" collapsed="false">
      <c r="A54" s="175" t="s">
        <v>18</v>
      </c>
      <c r="B54" s="176" t="n">
        <v>152.08</v>
      </c>
      <c r="C54" s="176" t="n">
        <v>58.6</v>
      </c>
      <c r="D54" s="180" t="n">
        <v>210.68</v>
      </c>
    </row>
    <row r="55" customFormat="false" ht="13.25" hidden="false" customHeight="false" outlineLevel="0" collapsed="false">
      <c r="A55" s="175" t="s">
        <v>69</v>
      </c>
      <c r="B55" s="176" t="n">
        <v>248.07</v>
      </c>
      <c r="C55" s="176" t="n">
        <v>95.6</v>
      </c>
      <c r="D55" s="176" t="n">
        <v>343.67</v>
      </c>
    </row>
    <row r="56" customFormat="false" ht="13.25" hidden="false" customHeight="false" outlineLevel="0" collapsed="false">
      <c r="A56" s="175" t="s">
        <v>70</v>
      </c>
      <c r="B56" s="180" t="n">
        <v>359.51</v>
      </c>
      <c r="C56" s="176" t="n">
        <v>138.52</v>
      </c>
      <c r="D56" s="180" t="n">
        <v>498.03</v>
      </c>
    </row>
    <row r="57" customFormat="false" ht="13.25" hidden="false" customHeight="false" outlineLevel="0" collapsed="false">
      <c r="A57" s="175" t="s">
        <v>71</v>
      </c>
      <c r="B57" s="176" t="n">
        <v>497.69</v>
      </c>
      <c r="C57" s="176" t="n">
        <v>191.78</v>
      </c>
      <c r="D57" s="176" t="n">
        <v>689.47</v>
      </c>
    </row>
    <row r="58" customFormat="false" ht="13.25" hidden="false" customHeight="false" outlineLevel="0" collapsed="false">
      <c r="A58" s="175" t="s">
        <v>72</v>
      </c>
      <c r="B58" s="176" t="n">
        <v>663.72</v>
      </c>
      <c r="C58" s="176" t="n">
        <v>255.72</v>
      </c>
      <c r="D58" s="176" t="n">
        <v>919.44</v>
      </c>
    </row>
    <row r="59" customFormat="false" ht="13.25" hidden="false" customHeight="false" outlineLevel="0" collapsed="false">
      <c r="A59" s="175" t="s">
        <v>73</v>
      </c>
      <c r="B59" s="176" t="n">
        <v>857.45</v>
      </c>
      <c r="C59" s="180" t="n">
        <v>330.42</v>
      </c>
      <c r="D59" s="180" t="n">
        <v>1187.87</v>
      </c>
    </row>
    <row r="60" customFormat="false" ht="13.25" hidden="false" customHeight="false" outlineLevel="0" collapsed="false">
      <c r="A60" s="175" t="s">
        <v>74</v>
      </c>
      <c r="B60" s="180" t="n">
        <v>1078.53</v>
      </c>
      <c r="C60" s="180" t="n">
        <v>415.59</v>
      </c>
      <c r="D60" s="180" t="n">
        <v>1494.12</v>
      </c>
    </row>
    <row r="61" customFormat="false" ht="13.25" hidden="false" customHeight="false" outlineLevel="0" collapsed="false">
      <c r="A61" s="175" t="s">
        <v>75</v>
      </c>
      <c r="B61" s="176" t="n">
        <v>1327.66</v>
      </c>
      <c r="C61" s="180" t="n">
        <v>511.55</v>
      </c>
      <c r="D61" s="180" t="n">
        <v>1839.21</v>
      </c>
    </row>
    <row r="62" customFormat="false" ht="13.25" hidden="false" customHeight="false" outlineLevel="0" collapsed="false">
      <c r="A62" s="175" t="s">
        <v>76</v>
      </c>
      <c r="B62" s="180" t="n">
        <v>1604.3</v>
      </c>
      <c r="C62" s="176" t="n">
        <v>618.18</v>
      </c>
      <c r="D62" s="180" t="n">
        <v>2222.48</v>
      </c>
    </row>
    <row r="63" customFormat="false" ht="13.25" hidden="false" customHeight="false" outlineLevel="0" collapsed="false">
      <c r="A63" s="175" t="s">
        <v>77</v>
      </c>
      <c r="B63" s="180" t="n">
        <v>2019.13</v>
      </c>
      <c r="C63" s="176" t="n">
        <v>778</v>
      </c>
      <c r="D63" s="180" t="n">
        <v>2797.13</v>
      </c>
    </row>
    <row r="64" customFormat="false" ht="13.25" hidden="false" customHeight="false" outlineLevel="0" collapsed="false">
      <c r="A64" s="175" t="s">
        <v>78</v>
      </c>
      <c r="B64" s="180" t="n">
        <v>2427.25</v>
      </c>
      <c r="C64" s="176" t="n">
        <v>1127.85</v>
      </c>
      <c r="D64" s="180" t="n">
        <v>3555.1</v>
      </c>
    </row>
    <row r="65" customFormat="false" ht="13.25" hidden="false" customHeight="false" outlineLevel="0" collapsed="false">
      <c r="A65" s="175" t="s">
        <v>79</v>
      </c>
      <c r="B65" s="180" t="n">
        <v>2595.58</v>
      </c>
      <c r="C65" s="180" t="n">
        <v>1206.15</v>
      </c>
      <c r="D65" s="180" t="n">
        <v>3801.73</v>
      </c>
    </row>
    <row r="66" customFormat="false" ht="13.25" hidden="false" customHeight="false" outlineLevel="0" collapsed="false">
      <c r="A66" s="175" t="s">
        <v>80</v>
      </c>
      <c r="B66" s="180" t="n">
        <v>2764.26</v>
      </c>
      <c r="C66" s="180" t="n">
        <v>1284.53</v>
      </c>
      <c r="D66" s="180" t="n">
        <v>4048.79</v>
      </c>
    </row>
    <row r="67" customFormat="false" ht="13.25" hidden="false" customHeight="false" outlineLevel="0" collapsed="false">
      <c r="A67" s="175" t="s">
        <v>81</v>
      </c>
      <c r="B67" s="180" t="n">
        <v>2933.41</v>
      </c>
      <c r="C67" s="180" t="n">
        <v>1625.27</v>
      </c>
      <c r="D67" s="180" t="n">
        <v>4558.68</v>
      </c>
    </row>
    <row r="68" customFormat="false" ht="13.25" hidden="false" customHeight="false" outlineLevel="0" collapsed="false">
      <c r="A68" s="175" t="s">
        <v>82</v>
      </c>
      <c r="B68" s="180" t="n">
        <v>3014.14</v>
      </c>
      <c r="C68" s="180" t="n">
        <v>1670.13</v>
      </c>
      <c r="D68" s="180" t="n">
        <v>4684.27</v>
      </c>
    </row>
    <row r="69" customFormat="false" ht="13.25" hidden="false" customHeight="false" outlineLevel="0" collapsed="false">
      <c r="A69" s="175" t="s">
        <v>83</v>
      </c>
      <c r="B69" s="180" t="n">
        <v>3095.31</v>
      </c>
      <c r="C69" s="180" t="n">
        <v>1715.1</v>
      </c>
      <c r="D69" s="180" t="n">
        <v>4810.41</v>
      </c>
    </row>
    <row r="70" customFormat="false" ht="13.25" hidden="false" customHeight="false" outlineLevel="0" collapsed="false">
      <c r="A70" s="175" t="s">
        <v>84</v>
      </c>
      <c r="B70" s="180" t="n">
        <v>3176.98</v>
      </c>
      <c r="C70" s="180" t="n">
        <v>2099.17</v>
      </c>
      <c r="D70" s="180" t="n">
        <v>5276.15</v>
      </c>
    </row>
    <row r="71" customFormat="false" ht="13.25" hidden="false" customHeight="false" outlineLevel="0" collapsed="false">
      <c r="A71" s="175" t="s">
        <v>85</v>
      </c>
      <c r="B71" s="180" t="n">
        <v>3351.48</v>
      </c>
      <c r="C71" s="180" t="n">
        <v>2214.67</v>
      </c>
      <c r="D71" s="180" t="n">
        <v>5566.15</v>
      </c>
    </row>
    <row r="72" customFormat="false" ht="13.25" hidden="false" customHeight="false" outlineLevel="0" collapsed="false">
      <c r="A72" s="175" t="s">
        <v>86</v>
      </c>
      <c r="B72" s="180" t="n">
        <v>3526.44</v>
      </c>
      <c r="C72" s="176" t="n">
        <v>2330.29</v>
      </c>
      <c r="D72" s="180" t="n">
        <v>5856.73</v>
      </c>
    </row>
    <row r="73" customFormat="false" ht="13.25" hidden="false" customHeight="false" outlineLevel="0" collapsed="false">
      <c r="A73" s="175" t="s">
        <v>87</v>
      </c>
      <c r="B73" s="180" t="n">
        <v>3702.02</v>
      </c>
      <c r="C73" s="180" t="n">
        <v>2857.47</v>
      </c>
      <c r="D73" s="180" t="n">
        <v>6559.49</v>
      </c>
    </row>
    <row r="74" customFormat="false" ht="13.25" hidden="false" customHeight="false" outlineLevel="0" collapsed="false">
      <c r="A74" s="175" t="s">
        <v>88</v>
      </c>
      <c r="B74" s="180" t="n">
        <v>4009.87</v>
      </c>
      <c r="C74" s="180" t="n">
        <v>3095.2</v>
      </c>
      <c r="D74" s="180" t="n">
        <v>7105.07</v>
      </c>
    </row>
    <row r="75" customFormat="false" ht="13.25" hidden="false" customHeight="false" outlineLevel="0" collapsed="false">
      <c r="A75" s="175" t="s">
        <v>89</v>
      </c>
      <c r="B75" s="180" t="n">
        <v>4318.29</v>
      </c>
      <c r="C75" s="180" t="n">
        <v>3333.28</v>
      </c>
      <c r="D75" s="180" t="n">
        <v>7651.57</v>
      </c>
    </row>
    <row r="76" customFormat="false" ht="13.25" hidden="false" customHeight="false" outlineLevel="0" collapsed="false">
      <c r="A76" s="175" t="s">
        <v>90</v>
      </c>
      <c r="B76" s="180" t="n">
        <v>4627.41</v>
      </c>
      <c r="C76" s="180" t="n">
        <v>3571.76</v>
      </c>
      <c r="D76" s="180" t="n">
        <v>8199.17</v>
      </c>
    </row>
    <row r="77" customFormat="false" ht="13.25" hidden="false" customHeight="false" outlineLevel="0" collapsed="false">
      <c r="A77" s="181" t="s">
        <v>506</v>
      </c>
      <c r="B77" s="182" t="n">
        <v>7770.21</v>
      </c>
      <c r="C77" s="182" t="n">
        <v>4464.84</v>
      </c>
      <c r="D77" s="182" t="n">
        <v>12235.05</v>
      </c>
    </row>
    <row r="78" customFormat="false" ht="13.25" hidden="false" customHeight="false" outlineLevel="0" collapsed="false">
      <c r="A78" s="183" t="s">
        <v>507</v>
      </c>
      <c r="B78" s="184" t="n">
        <v>3142.79</v>
      </c>
      <c r="C78" s="184" t="n">
        <v>0</v>
      </c>
      <c r="D78" s="184" t="n">
        <v>3142.79</v>
      </c>
    </row>
    <row r="79" customFormat="false" ht="12.8" hidden="false" customHeight="true" outlineLevel="0" collapsed="false">
      <c r="A79" s="175" t="s">
        <v>92</v>
      </c>
      <c r="B79" s="175"/>
      <c r="C79" s="175"/>
      <c r="D79" s="175"/>
    </row>
    <row r="80" customFormat="false" ht="13.25" hidden="false" customHeight="false" outlineLevel="0" collapsed="false">
      <c r="A80" s="175" t="s">
        <v>18</v>
      </c>
      <c r="B80" s="176" t="n">
        <v>18.12</v>
      </c>
      <c r="C80" s="176" t="n">
        <v>5.63</v>
      </c>
      <c r="D80" s="176" t="n">
        <v>23.75</v>
      </c>
    </row>
    <row r="81" customFormat="false" ht="13.25" hidden="false" customHeight="false" outlineLevel="0" collapsed="false">
      <c r="A81" s="175" t="s">
        <v>19</v>
      </c>
      <c r="B81" s="176" t="n">
        <v>21.72</v>
      </c>
      <c r="C81" s="176" t="n">
        <v>6.78</v>
      </c>
      <c r="D81" s="176" t="n">
        <v>28.5</v>
      </c>
    </row>
    <row r="82" customFormat="false" ht="13.25" hidden="false" customHeight="false" outlineLevel="0" collapsed="false">
      <c r="A82" s="175" t="s">
        <v>20</v>
      </c>
      <c r="B82" s="176" t="n">
        <v>43.48</v>
      </c>
      <c r="C82" s="176" t="n">
        <v>13.54</v>
      </c>
      <c r="D82" s="176" t="n">
        <v>57.02</v>
      </c>
    </row>
    <row r="83" customFormat="false" ht="13.25" hidden="false" customHeight="false" outlineLevel="0" collapsed="false">
      <c r="A83" s="175" t="s">
        <v>21</v>
      </c>
      <c r="B83" s="176" t="n">
        <v>72.49</v>
      </c>
      <c r="C83" s="176" t="n">
        <v>22.55</v>
      </c>
      <c r="D83" s="176" t="n">
        <v>95.04</v>
      </c>
    </row>
    <row r="84" customFormat="false" ht="12.8" hidden="false" customHeight="true" outlineLevel="0" collapsed="false">
      <c r="A84" s="175" t="s">
        <v>93</v>
      </c>
      <c r="B84" s="175"/>
      <c r="C84" s="175"/>
      <c r="D84" s="175"/>
    </row>
    <row r="85" customFormat="false" ht="13.25" hidden="false" customHeight="false" outlineLevel="0" collapsed="false">
      <c r="A85" s="175" t="s">
        <v>94</v>
      </c>
      <c r="B85" s="176" t="n">
        <v>82.37</v>
      </c>
      <c r="C85" s="176" t="n">
        <v>20.58</v>
      </c>
      <c r="D85" s="176" t="n">
        <v>102.95</v>
      </c>
    </row>
    <row r="86" customFormat="false" ht="13.25" hidden="false" customHeight="false" outlineLevel="0" collapsed="false">
      <c r="A86" s="175" t="s">
        <v>34</v>
      </c>
      <c r="B86" s="176" t="n">
        <v>164.77</v>
      </c>
      <c r="C86" s="176" t="n">
        <v>41.18</v>
      </c>
      <c r="D86" s="176" t="n">
        <v>205.95</v>
      </c>
    </row>
    <row r="87" customFormat="false" ht="13.25" hidden="false" customHeight="false" outlineLevel="0" collapsed="false">
      <c r="A87" s="175" t="s">
        <v>35</v>
      </c>
      <c r="B87" s="176" t="n">
        <v>245.61</v>
      </c>
      <c r="C87" s="176" t="n">
        <v>61.41</v>
      </c>
      <c r="D87" s="176" t="n">
        <v>307.02</v>
      </c>
    </row>
    <row r="88" customFormat="false" ht="13.25" hidden="false" customHeight="false" outlineLevel="0" collapsed="false">
      <c r="A88" s="175" t="s">
        <v>36</v>
      </c>
      <c r="B88" s="176" t="n">
        <v>329.67</v>
      </c>
      <c r="C88" s="176" t="n">
        <v>82.42</v>
      </c>
      <c r="D88" s="176" t="n">
        <v>412.09</v>
      </c>
    </row>
    <row r="89" customFormat="false" ht="12.8" hidden="false" customHeight="true" outlineLevel="0" collapsed="false">
      <c r="A89" s="175" t="s">
        <v>95</v>
      </c>
      <c r="B89" s="175"/>
      <c r="C89" s="175"/>
      <c r="D89" s="175"/>
    </row>
    <row r="90" customFormat="false" ht="13.25" hidden="false" customHeight="false" outlineLevel="0" collapsed="false">
      <c r="A90" s="175" t="s">
        <v>33</v>
      </c>
      <c r="B90" s="176" t="n">
        <v>38.44</v>
      </c>
      <c r="C90" s="176" t="n">
        <v>12.79</v>
      </c>
      <c r="D90" s="176" t="n">
        <v>51.23</v>
      </c>
    </row>
    <row r="91" customFormat="false" ht="13.25" hidden="false" customHeight="false" outlineLevel="0" collapsed="false">
      <c r="A91" s="175" t="s">
        <v>34</v>
      </c>
      <c r="B91" s="176" t="n">
        <v>76.92</v>
      </c>
      <c r="C91" s="176" t="n">
        <v>25.62</v>
      </c>
      <c r="D91" s="176" t="n">
        <v>102.54</v>
      </c>
    </row>
    <row r="92" customFormat="false" ht="13.25" hidden="false" customHeight="false" outlineLevel="0" collapsed="false">
      <c r="A92" s="175" t="s">
        <v>35</v>
      </c>
      <c r="B92" s="176" t="n">
        <v>115.39</v>
      </c>
      <c r="C92" s="176" t="n">
        <v>38.44</v>
      </c>
      <c r="D92" s="176" t="n">
        <v>153.83</v>
      </c>
    </row>
    <row r="93" customFormat="false" ht="13.25" hidden="false" customHeight="false" outlineLevel="0" collapsed="false">
      <c r="A93" s="175" t="s">
        <v>36</v>
      </c>
      <c r="B93" s="176" t="n">
        <v>153.87</v>
      </c>
      <c r="C93" s="176" t="n">
        <v>51.27</v>
      </c>
      <c r="D93" s="176" t="n">
        <v>205.14</v>
      </c>
    </row>
    <row r="94" customFormat="false" ht="12.8" hidden="false" customHeight="true" outlineLevel="0" collapsed="false">
      <c r="A94" s="175" t="s">
        <v>96</v>
      </c>
      <c r="B94" s="175"/>
      <c r="C94" s="175"/>
      <c r="D94" s="175"/>
    </row>
    <row r="95" customFormat="false" ht="12.8" hidden="false" customHeight="true" outlineLevel="0" collapsed="false">
      <c r="A95" s="175" t="s">
        <v>508</v>
      </c>
      <c r="B95" s="175"/>
      <c r="C95" s="175"/>
      <c r="D95" s="175"/>
    </row>
    <row r="96" customFormat="false" ht="13.25" hidden="false" customHeight="false" outlineLevel="0" collapsed="false">
      <c r="A96" s="175" t="s">
        <v>98</v>
      </c>
      <c r="B96" s="176" t="n">
        <v>50.73</v>
      </c>
      <c r="C96" s="176" t="n">
        <v>10.25</v>
      </c>
      <c r="D96" s="176" t="n">
        <v>60.98</v>
      </c>
    </row>
    <row r="97" customFormat="false" ht="12.8" hidden="false" customHeight="true" outlineLevel="0" collapsed="false">
      <c r="A97" s="175" t="s">
        <v>99</v>
      </c>
      <c r="B97" s="175"/>
      <c r="C97" s="175"/>
      <c r="D97" s="175"/>
    </row>
    <row r="98" customFormat="false" ht="13.25" hidden="false" customHeight="false" outlineLevel="0" collapsed="false">
      <c r="A98" s="175" t="s">
        <v>509</v>
      </c>
      <c r="B98" s="176" t="n">
        <v>2456.62</v>
      </c>
      <c r="C98" s="176" t="n">
        <v>517.72</v>
      </c>
      <c r="D98" s="176" t="n">
        <v>2974.34</v>
      </c>
    </row>
    <row r="99" customFormat="false" ht="12.8" hidden="false" customHeight="true" outlineLevel="0" collapsed="false">
      <c r="A99" s="175" t="s">
        <v>101</v>
      </c>
      <c r="B99" s="175"/>
      <c r="C99" s="175"/>
      <c r="D99" s="175"/>
    </row>
    <row r="100" customFormat="false" ht="13.25" hidden="false" customHeight="false" outlineLevel="0" collapsed="false">
      <c r="A100" s="175" t="s">
        <v>102</v>
      </c>
      <c r="B100" s="176" t="n">
        <v>84.95</v>
      </c>
      <c r="C100" s="176" t="n">
        <v>17.15</v>
      </c>
      <c r="D100" s="176" t="n">
        <v>102.1</v>
      </c>
    </row>
    <row r="101" customFormat="false" ht="36.45" hidden="false" customHeight="false" outlineLevel="0" collapsed="false">
      <c r="A101" s="175" t="s">
        <v>103</v>
      </c>
      <c r="B101" s="176" t="n">
        <v>6.89</v>
      </c>
      <c r="C101" s="176" t="n">
        <v>2.14</v>
      </c>
      <c r="D101" s="177" t="s">
        <v>104</v>
      </c>
    </row>
    <row r="102" customFormat="false" ht="12.8" hidden="false" customHeight="true" outlineLevel="0" collapsed="false">
      <c r="A102" s="175" t="s">
        <v>105</v>
      </c>
      <c r="B102" s="175"/>
      <c r="C102" s="175"/>
      <c r="D102" s="175"/>
    </row>
    <row r="103" customFormat="false" ht="23.85" hidden="false" customHeight="true" outlineLevel="0" collapsed="false">
      <c r="A103" s="175" t="s">
        <v>510</v>
      </c>
      <c r="B103" s="175"/>
      <c r="C103" s="175"/>
      <c r="D103" s="175"/>
    </row>
    <row r="104" customFormat="false" ht="12.8" hidden="false" customHeight="true" outlineLevel="0" collapsed="false">
      <c r="A104" s="175" t="s">
        <v>107</v>
      </c>
      <c r="B104" s="175"/>
      <c r="C104" s="175"/>
      <c r="D104" s="175"/>
    </row>
    <row r="105" customFormat="false" ht="13.25" hidden="false" customHeight="false" outlineLevel="0" collapsed="false">
      <c r="A105" s="175" t="s">
        <v>108</v>
      </c>
      <c r="B105" s="176" t="n">
        <v>131.54</v>
      </c>
      <c r="C105" s="176" t="n">
        <v>20.49</v>
      </c>
      <c r="D105" s="176" t="n">
        <v>152.03</v>
      </c>
    </row>
    <row r="106" customFormat="false" ht="57.45" hidden="false" customHeight="true" outlineLevel="0" collapsed="false">
      <c r="A106" s="185" t="s">
        <v>511</v>
      </c>
      <c r="B106" s="185"/>
      <c r="C106" s="185"/>
      <c r="D106" s="185"/>
    </row>
    <row r="107" customFormat="false" ht="13.05" hidden="false" customHeight="true" outlineLevel="0" collapsed="false">
      <c r="A107" s="186" t="s">
        <v>512</v>
      </c>
      <c r="B107" s="186"/>
      <c r="C107" s="186"/>
      <c r="D107" s="186"/>
    </row>
    <row r="108" customFormat="false" ht="46.25" hidden="false" customHeight="true" outlineLevel="0" collapsed="false">
      <c r="A108" s="187" t="s">
        <v>513</v>
      </c>
      <c r="B108" s="187"/>
      <c r="C108" s="187"/>
      <c r="D108" s="187"/>
    </row>
    <row r="109" customFormat="false" ht="35.05" hidden="false" customHeight="true" outlineLevel="0" collapsed="false">
      <c r="A109" s="187" t="s">
        <v>110</v>
      </c>
      <c r="B109" s="187"/>
      <c r="C109" s="187"/>
      <c r="D109" s="187"/>
    </row>
    <row r="110" customFormat="false" ht="91" hidden="false" customHeight="true" outlineLevel="0" collapsed="false">
      <c r="A110" s="62" t="s">
        <v>111</v>
      </c>
      <c r="B110" s="62"/>
      <c r="C110" s="62"/>
      <c r="D110" s="62"/>
    </row>
    <row r="111" customFormat="false" ht="35.05" hidden="false" customHeight="true" outlineLevel="0" collapsed="false">
      <c r="A111" s="62" t="s">
        <v>112</v>
      </c>
      <c r="B111" s="62"/>
      <c r="C111" s="62"/>
      <c r="D111" s="62"/>
    </row>
    <row r="112" customFormat="false" ht="35.05" hidden="false" customHeight="true" outlineLevel="0" collapsed="false">
      <c r="A112" s="62" t="s">
        <v>113</v>
      </c>
      <c r="B112" s="62"/>
      <c r="C112" s="62"/>
      <c r="D112" s="62"/>
    </row>
    <row r="113" customFormat="false" ht="57.45" hidden="false" customHeight="true" outlineLevel="0" collapsed="false">
      <c r="A113" s="62" t="s">
        <v>114</v>
      </c>
      <c r="B113" s="62"/>
      <c r="C113" s="62"/>
      <c r="D113" s="62"/>
    </row>
    <row r="114" customFormat="false" ht="57.45" hidden="false" customHeight="true" outlineLevel="0" collapsed="false">
      <c r="A114" s="62" t="s">
        <v>115</v>
      </c>
      <c r="B114" s="62"/>
      <c r="C114" s="62"/>
      <c r="D114" s="62"/>
    </row>
    <row r="115" customFormat="false" ht="57.45" hidden="false" customHeight="true" outlineLevel="0" collapsed="false">
      <c r="A115" s="62" t="s">
        <v>116</v>
      </c>
      <c r="B115" s="62"/>
      <c r="C115" s="62"/>
      <c r="D115" s="62"/>
    </row>
    <row r="116" customFormat="false" ht="57.45" hidden="false" customHeight="true" outlineLevel="0" collapsed="false">
      <c r="A116" s="62" t="s">
        <v>117</v>
      </c>
      <c r="B116" s="62"/>
      <c r="C116" s="62"/>
      <c r="D116" s="62"/>
    </row>
    <row r="117" customFormat="false" ht="35.05" hidden="false" customHeight="true" outlineLevel="0" collapsed="false">
      <c r="A117" s="62" t="s">
        <v>118</v>
      </c>
      <c r="B117" s="62"/>
      <c r="C117" s="62"/>
      <c r="D117" s="62"/>
    </row>
    <row r="118" customFormat="false" ht="35.05" hidden="false" customHeight="true" outlineLevel="0" collapsed="false">
      <c r="A118" s="62" t="s">
        <v>119</v>
      </c>
      <c r="B118" s="62"/>
      <c r="C118" s="62"/>
      <c r="D118" s="62"/>
    </row>
    <row r="119" customFormat="false" ht="12.8" hidden="false" customHeight="true" outlineLevel="0" collapsed="false">
      <c r="A119" s="62" t="s">
        <v>120</v>
      </c>
      <c r="B119" s="62"/>
      <c r="C119" s="62"/>
      <c r="D119" s="62"/>
    </row>
    <row r="120" customFormat="false" ht="35.05" hidden="false" customHeight="true" outlineLevel="0" collapsed="false">
      <c r="A120" s="62" t="s">
        <v>121</v>
      </c>
      <c r="B120" s="62"/>
      <c r="C120" s="62"/>
      <c r="D120" s="62"/>
    </row>
    <row r="121" customFormat="false" ht="35.05" hidden="false" customHeight="true" outlineLevel="0" collapsed="false">
      <c r="A121" s="62" t="s">
        <v>122</v>
      </c>
      <c r="B121" s="62"/>
      <c r="C121" s="62"/>
      <c r="D121" s="62"/>
    </row>
    <row r="122" customFormat="false" ht="46.25" hidden="false" customHeight="true" outlineLevel="0" collapsed="false">
      <c r="A122" s="62" t="s">
        <v>123</v>
      </c>
      <c r="B122" s="62"/>
      <c r="C122" s="62"/>
      <c r="D122" s="62"/>
    </row>
    <row r="123" customFormat="false" ht="69" hidden="false" customHeight="true" outlineLevel="0" collapsed="false">
      <c r="A123" s="62" t="s">
        <v>124</v>
      </c>
      <c r="B123" s="62"/>
      <c r="C123" s="62"/>
      <c r="D123" s="62"/>
    </row>
    <row r="124" customFormat="false" ht="23.85" hidden="false" customHeight="true" outlineLevel="0" collapsed="false">
      <c r="A124" s="44" t="s">
        <v>514</v>
      </c>
      <c r="B124" s="44"/>
      <c r="C124" s="44"/>
      <c r="D124" s="44"/>
    </row>
    <row r="125" customFormat="false" ht="68.65" hidden="false" customHeight="true" outlineLevel="0" collapsed="false">
      <c r="A125" s="188" t="s">
        <v>515</v>
      </c>
      <c r="B125" s="188"/>
      <c r="C125" s="188"/>
      <c r="D125" s="188"/>
    </row>
    <row r="126" customFormat="false" ht="68.65" hidden="false" customHeight="true" outlineLevel="0" collapsed="false">
      <c r="A126" s="189" t="s">
        <v>516</v>
      </c>
      <c r="B126" s="189"/>
      <c r="C126" s="189"/>
      <c r="D126" s="189"/>
    </row>
    <row r="127" customFormat="false" ht="35.4" hidden="false" customHeight="true" outlineLevel="0" collapsed="false">
      <c r="A127" s="190" t="s">
        <v>517</v>
      </c>
      <c r="B127" s="190"/>
      <c r="C127" s="190"/>
      <c r="D127" s="190"/>
    </row>
    <row r="128" customFormat="false" ht="14.05" hidden="false" customHeight="false" outlineLevel="0" collapsed="false">
      <c r="A128" s="191" t="s">
        <v>518</v>
      </c>
      <c r="B128" s="192" t="n">
        <v>9.67</v>
      </c>
      <c r="C128" s="192" t="n">
        <v>3.42</v>
      </c>
      <c r="D128" s="192" t="n">
        <v>13.09</v>
      </c>
    </row>
    <row r="129" customFormat="false" ht="14.05" hidden="false" customHeight="false" outlineLevel="0" collapsed="false">
      <c r="A129" s="191" t="s">
        <v>519</v>
      </c>
      <c r="B129" s="192" t="n">
        <v>9.67</v>
      </c>
      <c r="C129" s="192" t="n">
        <v>3.42</v>
      </c>
      <c r="D129" s="192" t="n">
        <v>13.09</v>
      </c>
    </row>
    <row r="130" customFormat="false" ht="14.05" hidden="false" customHeight="false" outlineLevel="0" collapsed="false">
      <c r="A130" s="191" t="s">
        <v>520</v>
      </c>
      <c r="B130" s="192" t="n">
        <v>29</v>
      </c>
      <c r="C130" s="192" t="n">
        <v>10.25</v>
      </c>
      <c r="D130" s="192" t="n">
        <v>39.25</v>
      </c>
    </row>
    <row r="131" customFormat="false" ht="14.05" hidden="false" customHeight="false" outlineLevel="0" collapsed="false">
      <c r="A131" s="191" t="s">
        <v>521</v>
      </c>
      <c r="B131" s="192" t="n">
        <v>0</v>
      </c>
      <c r="C131" s="192" t="n">
        <v>0</v>
      </c>
      <c r="D131" s="192" t="n">
        <v>0</v>
      </c>
    </row>
    <row r="132" customFormat="false" ht="14.05" hidden="false" customHeight="false" outlineLevel="0" collapsed="false">
      <c r="A132" s="191" t="s">
        <v>522</v>
      </c>
      <c r="B132" s="192" t="n">
        <v>0</v>
      </c>
      <c r="C132" s="192" t="n">
        <v>0</v>
      </c>
      <c r="D132" s="192" t="n">
        <v>0</v>
      </c>
    </row>
    <row r="133" customFormat="false" ht="14.05" hidden="false" customHeight="false" outlineLevel="0" collapsed="false">
      <c r="A133" s="191" t="s">
        <v>523</v>
      </c>
      <c r="B133" s="193" t="n">
        <v>50.73</v>
      </c>
      <c r="C133" s="194" t="n">
        <v>10.25</v>
      </c>
      <c r="D133" s="193" t="n">
        <v>60.98</v>
      </c>
    </row>
    <row r="134" customFormat="false" ht="14.05" hidden="false" customHeight="true" outlineLevel="0" collapsed="false">
      <c r="A134" s="191" t="s">
        <v>524</v>
      </c>
      <c r="B134" s="191"/>
      <c r="C134" s="191"/>
      <c r="D134" s="191"/>
    </row>
    <row r="135" customFormat="false" ht="14.05" hidden="false" customHeight="false" outlineLevel="0" collapsed="false">
      <c r="A135" s="195" t="s">
        <v>525</v>
      </c>
      <c r="B135" s="193" t="n">
        <v>18.12</v>
      </c>
      <c r="C135" s="194" t="n">
        <v>5.63</v>
      </c>
      <c r="D135" s="196" t="n">
        <v>23.75</v>
      </c>
      <c r="L135" s="197"/>
      <c r="M135" s="197"/>
    </row>
    <row r="136" customFormat="false" ht="14.05" hidden="false" customHeight="false" outlineLevel="0" collapsed="false">
      <c r="A136" s="195" t="s">
        <v>19</v>
      </c>
      <c r="B136" s="193" t="n">
        <v>21.72</v>
      </c>
      <c r="C136" s="194" t="n">
        <v>6.78</v>
      </c>
      <c r="D136" s="196" t="n">
        <v>28.5</v>
      </c>
    </row>
    <row r="137" customFormat="false" ht="14.05" hidden="false" customHeight="false" outlineLevel="0" collapsed="false">
      <c r="A137" s="195" t="s">
        <v>20</v>
      </c>
      <c r="B137" s="193" t="n">
        <v>43.48</v>
      </c>
      <c r="C137" s="194" t="n">
        <v>13.54</v>
      </c>
      <c r="D137" s="196" t="n">
        <v>57.02</v>
      </c>
    </row>
    <row r="138" customFormat="false" ht="14.05" hidden="false" customHeight="false" outlineLevel="0" collapsed="false">
      <c r="A138" s="198" t="s">
        <v>21</v>
      </c>
      <c r="B138" s="199" t="n">
        <v>72.49</v>
      </c>
      <c r="C138" s="200" t="n">
        <v>22.55</v>
      </c>
      <c r="D138" s="201" t="n">
        <v>95.04</v>
      </c>
    </row>
    <row r="139" customFormat="false" ht="14.05" hidden="false" customHeight="false" outlineLevel="0" collapsed="false">
      <c r="A139" s="191" t="s">
        <v>526</v>
      </c>
      <c r="B139" s="192" t="n">
        <v>29</v>
      </c>
      <c r="C139" s="192" t="n">
        <v>10.25</v>
      </c>
      <c r="D139" s="192" t="n">
        <v>39.25</v>
      </c>
    </row>
    <row r="140" customFormat="false" ht="12.8" hidden="false" customHeight="false" outlineLevel="0" collapsed="false"/>
    <row r="141" customFormat="false" ht="24.85" hidden="false" customHeight="false" outlineLevel="0" collapsed="false">
      <c r="A141" s="9" t="s">
        <v>125</v>
      </c>
      <c r="B141" s="202" t="s">
        <v>4</v>
      </c>
      <c r="C141" s="203" t="s">
        <v>126</v>
      </c>
      <c r="D141" s="12" t="s">
        <v>6</v>
      </c>
    </row>
    <row r="142" customFormat="false" ht="13.25" hidden="false" customHeight="false" outlineLevel="0" collapsed="false">
      <c r="A142" s="15" t="s">
        <v>127</v>
      </c>
      <c r="B142" s="204" t="n">
        <v>9.76</v>
      </c>
      <c r="C142" s="205" t="n">
        <v>3.06</v>
      </c>
      <c r="D142" s="206" t="n">
        <v>12.82</v>
      </c>
    </row>
    <row r="143" customFormat="false" ht="13.25" hidden="false" customHeight="false" outlineLevel="0" collapsed="false">
      <c r="A143" s="15" t="s">
        <v>128</v>
      </c>
      <c r="B143" s="207"/>
      <c r="C143" s="207"/>
      <c r="D143" s="208"/>
    </row>
    <row r="144" customFormat="false" ht="24.85" hidden="false" customHeight="false" outlineLevel="0" collapsed="false">
      <c r="A144" s="15" t="s">
        <v>129</v>
      </c>
      <c r="B144" s="204" t="n">
        <v>6.89</v>
      </c>
      <c r="C144" s="205" t="n">
        <v>2.14</v>
      </c>
      <c r="D144" s="206" t="n">
        <v>9.03</v>
      </c>
    </row>
    <row r="145" customFormat="false" ht="13.25" hidden="false" customHeight="false" outlineLevel="0" collapsed="false">
      <c r="A145" s="15" t="s">
        <v>130</v>
      </c>
      <c r="B145" s="207"/>
      <c r="C145" s="207"/>
      <c r="D145" s="208"/>
    </row>
    <row r="146" customFormat="false" ht="24.85" hidden="false" customHeight="false" outlineLevel="0" collapsed="false">
      <c r="A146" s="15" t="s">
        <v>131</v>
      </c>
      <c r="B146" s="209" t="n">
        <v>29</v>
      </c>
      <c r="C146" s="210" t="n">
        <v>10.25</v>
      </c>
      <c r="D146" s="211" t="n">
        <v>39.25</v>
      </c>
    </row>
    <row r="147" customFormat="false" ht="24.85" hidden="false" customHeight="false" outlineLevel="0" collapsed="false">
      <c r="A147" s="15" t="s">
        <v>132</v>
      </c>
      <c r="B147" s="212" t="n">
        <v>50.73</v>
      </c>
      <c r="C147" s="213" t="n">
        <v>10.25</v>
      </c>
      <c r="D147" s="214" t="n">
        <v>60.98</v>
      </c>
    </row>
    <row r="148" customFormat="false" ht="13.25" hidden="false" customHeight="false" outlineLevel="0" collapsed="false">
      <c r="A148" s="15" t="s">
        <v>133</v>
      </c>
      <c r="B148" s="207"/>
      <c r="C148" s="207"/>
      <c r="D148" s="208"/>
    </row>
    <row r="149" customFormat="false" ht="24.85" hidden="false" customHeight="false" outlineLevel="0" collapsed="false">
      <c r="A149" s="15" t="s">
        <v>134</v>
      </c>
      <c r="B149" s="209" t="n">
        <v>17.08</v>
      </c>
      <c r="C149" s="210" t="n">
        <v>5.39</v>
      </c>
      <c r="D149" s="211" t="n">
        <v>22.47</v>
      </c>
    </row>
    <row r="150" customFormat="false" ht="13.25" hidden="false" customHeight="false" outlineLevel="0" collapsed="false">
      <c r="A150" s="15" t="s">
        <v>135</v>
      </c>
      <c r="B150" s="215" t="n">
        <v>29.58</v>
      </c>
      <c r="C150" s="216" t="n">
        <v>9.33</v>
      </c>
      <c r="D150" s="217" t="n">
        <v>38.91</v>
      </c>
    </row>
    <row r="151" customFormat="false" ht="13.25" hidden="false" customHeight="false" outlineLevel="0" collapsed="false">
      <c r="A151" s="15" t="s">
        <v>136</v>
      </c>
      <c r="B151" s="212" t="n">
        <v>39.69</v>
      </c>
      <c r="C151" s="213" t="n">
        <v>12.47</v>
      </c>
      <c r="D151" s="214" t="n">
        <v>52.16</v>
      </c>
    </row>
    <row r="152" customFormat="false" ht="13.25" hidden="false" customHeight="false" outlineLevel="0" collapsed="false">
      <c r="A152" s="15" t="s">
        <v>137</v>
      </c>
      <c r="B152" s="207"/>
      <c r="C152" s="207"/>
      <c r="D152" s="208"/>
    </row>
    <row r="153" customFormat="false" ht="24.85" hidden="false" customHeight="false" outlineLevel="0" collapsed="false">
      <c r="A153" s="15" t="s">
        <v>138</v>
      </c>
      <c r="B153" s="204" t="n">
        <v>26.37</v>
      </c>
      <c r="C153" s="205" t="n">
        <v>8.28</v>
      </c>
      <c r="D153" s="206" t="n">
        <v>34.65</v>
      </c>
    </row>
    <row r="154" customFormat="false" ht="12.8" hidden="false" customHeight="true" outlineLevel="0" collapsed="false">
      <c r="A154" s="19" t="s">
        <v>139</v>
      </c>
      <c r="B154" s="19"/>
      <c r="C154" s="19"/>
      <c r="D154" s="19"/>
    </row>
    <row r="155" customFormat="false" ht="12.8" hidden="false" customHeight="true" outlineLevel="0" collapsed="false">
      <c r="A155" s="19" t="s">
        <v>140</v>
      </c>
      <c r="B155" s="19"/>
      <c r="C155" s="19"/>
      <c r="D155" s="19"/>
    </row>
    <row r="156" customFormat="false" ht="12.8" hidden="false" customHeight="true" outlineLevel="0" collapsed="false">
      <c r="A156" s="19" t="s">
        <v>141</v>
      </c>
      <c r="B156" s="19"/>
      <c r="C156" s="19"/>
      <c r="D156" s="19"/>
    </row>
    <row r="157" customFormat="false" ht="12.8" hidden="false" customHeight="true" outlineLevel="0" collapsed="false">
      <c r="A157" s="19" t="s">
        <v>142</v>
      </c>
      <c r="B157" s="19"/>
      <c r="C157" s="19"/>
      <c r="D157" s="19"/>
    </row>
    <row r="158" customFormat="false" ht="13.25" hidden="false" customHeight="false" outlineLevel="0" collapsed="false">
      <c r="A158" s="15" t="s">
        <v>143</v>
      </c>
      <c r="B158" s="204" t="n">
        <v>193.32</v>
      </c>
      <c r="C158" s="205" t="n">
        <v>60.78</v>
      </c>
      <c r="D158" s="206" t="n">
        <v>254.1</v>
      </c>
    </row>
    <row r="159" customFormat="false" ht="12.8" hidden="false" customHeight="true" outlineLevel="0" collapsed="false">
      <c r="A159" s="19" t="s">
        <v>144</v>
      </c>
      <c r="B159" s="19"/>
      <c r="C159" s="19"/>
      <c r="D159" s="19"/>
    </row>
    <row r="160" customFormat="false" ht="12.8" hidden="false" customHeight="true" outlineLevel="0" collapsed="false">
      <c r="A160" s="19" t="s">
        <v>145</v>
      </c>
      <c r="B160" s="19"/>
      <c r="C160" s="19"/>
      <c r="D160" s="19"/>
    </row>
    <row r="161" customFormat="false" ht="13.25" hidden="false" customHeight="false" outlineLevel="0" collapsed="false">
      <c r="A161" s="15" t="s">
        <v>146</v>
      </c>
      <c r="B161" s="204" t="n">
        <v>386.65</v>
      </c>
      <c r="C161" s="205" t="n">
        <v>121.58</v>
      </c>
      <c r="D161" s="206" t="n">
        <v>508.23</v>
      </c>
    </row>
    <row r="162" customFormat="false" ht="12.8" hidden="false" customHeight="true" outlineLevel="0" collapsed="false">
      <c r="A162" s="19" t="s">
        <v>147</v>
      </c>
      <c r="B162" s="19"/>
      <c r="C162" s="19"/>
      <c r="D162" s="19"/>
    </row>
    <row r="163" customFormat="false" ht="46.25" hidden="false" customHeight="true" outlineLevel="0" collapsed="false">
      <c r="A163" s="19" t="s">
        <v>148</v>
      </c>
      <c r="B163" s="19"/>
      <c r="C163" s="19"/>
      <c r="D163" s="19"/>
    </row>
    <row r="164" customFormat="false" ht="24.85" hidden="false" customHeight="false" outlineLevel="0" collapsed="false">
      <c r="A164" s="15" t="s">
        <v>149</v>
      </c>
      <c r="B164" s="204" t="n">
        <v>132.95</v>
      </c>
      <c r="C164" s="205" t="n">
        <v>41.78</v>
      </c>
      <c r="D164" s="206" t="n">
        <v>174.73</v>
      </c>
    </row>
    <row r="165" customFormat="false" ht="12.8" hidden="false" customHeight="true" outlineLevel="0" collapsed="false">
      <c r="A165" s="19" t="s">
        <v>150</v>
      </c>
      <c r="B165" s="19"/>
      <c r="C165" s="19"/>
      <c r="D165" s="19"/>
    </row>
    <row r="166" customFormat="false" ht="12.8" hidden="false" customHeight="true" outlineLevel="0" collapsed="false">
      <c r="A166" s="19" t="s">
        <v>151</v>
      </c>
      <c r="B166" s="19"/>
      <c r="C166" s="19"/>
      <c r="D166" s="19"/>
    </row>
    <row r="167" customFormat="false" ht="35.05" hidden="false" customHeight="true" outlineLevel="0" collapsed="false">
      <c r="A167" s="19" t="s">
        <v>152</v>
      </c>
      <c r="B167" s="19"/>
      <c r="C167" s="19"/>
      <c r="D167" s="19"/>
    </row>
    <row r="168" customFormat="false" ht="46.25" hidden="false" customHeight="true" outlineLevel="0" collapsed="false">
      <c r="A168" s="44" t="s">
        <v>153</v>
      </c>
      <c r="B168" s="44"/>
      <c r="C168" s="44"/>
      <c r="D168" s="44"/>
    </row>
    <row r="169" customFormat="false" ht="35.05" hidden="false" customHeight="true" outlineLevel="0" collapsed="false">
      <c r="A169" s="62" t="s">
        <v>154</v>
      </c>
      <c r="B169" s="62"/>
      <c r="C169" s="62"/>
      <c r="D169" s="62"/>
    </row>
  </sheetData>
  <mergeCells count="61">
    <mergeCell ref="A2:C2"/>
    <mergeCell ref="A4:D4"/>
    <mergeCell ref="A5:D5"/>
    <mergeCell ref="A16:D16"/>
    <mergeCell ref="A21:D21"/>
    <mergeCell ref="A26:D26"/>
    <mergeCell ref="A27:D27"/>
    <mergeCell ref="A34:D34"/>
    <mergeCell ref="A38:D38"/>
    <mergeCell ref="A40:D40"/>
    <mergeCell ref="A42:D42"/>
    <mergeCell ref="A43:D43"/>
    <mergeCell ref="A49:D49"/>
    <mergeCell ref="A53:D53"/>
    <mergeCell ref="A79:D79"/>
    <mergeCell ref="A84:D84"/>
    <mergeCell ref="A89:D89"/>
    <mergeCell ref="A94:D94"/>
    <mergeCell ref="A95:D95"/>
    <mergeCell ref="A97:D97"/>
    <mergeCell ref="A99:D99"/>
    <mergeCell ref="A102:D102"/>
    <mergeCell ref="A103:D103"/>
    <mergeCell ref="A104:D104"/>
    <mergeCell ref="A106:D106"/>
    <mergeCell ref="A107:D107"/>
    <mergeCell ref="A108:D108"/>
    <mergeCell ref="A109:D109"/>
    <mergeCell ref="A110:D110"/>
    <mergeCell ref="A111:D111"/>
    <mergeCell ref="A112:D112"/>
    <mergeCell ref="A113:D113"/>
    <mergeCell ref="A114:D114"/>
    <mergeCell ref="A115:D115"/>
    <mergeCell ref="A116:D116"/>
    <mergeCell ref="A117:D117"/>
    <mergeCell ref="A118:D118"/>
    <mergeCell ref="A119:D119"/>
    <mergeCell ref="A120:D120"/>
    <mergeCell ref="A121:D121"/>
    <mergeCell ref="A122:D122"/>
    <mergeCell ref="A123:D123"/>
    <mergeCell ref="A124:D124"/>
    <mergeCell ref="A125:D125"/>
    <mergeCell ref="A126:D126"/>
    <mergeCell ref="A127:D127"/>
    <mergeCell ref="A134:D134"/>
    <mergeCell ref="L135:M135"/>
    <mergeCell ref="A154:D154"/>
    <mergeCell ref="A155:D155"/>
    <mergeCell ref="A156:D156"/>
    <mergeCell ref="A157:D157"/>
    <mergeCell ref="A159:D159"/>
    <mergeCell ref="A160:D160"/>
    <mergeCell ref="A162:D162"/>
    <mergeCell ref="A163:D163"/>
    <mergeCell ref="A165:D165"/>
    <mergeCell ref="A166:D166"/>
    <mergeCell ref="A167:D167"/>
    <mergeCell ref="A168:D168"/>
    <mergeCell ref="A169:D169"/>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861141"/>
    <pageSetUpPr fitToPage="true"/>
  </sheetPr>
  <dimension ref="B1:AMJ357"/>
  <sheetViews>
    <sheetView showFormulas="false" showGridLines="true" showRowColHeaders="true" showZeros="true" rightToLeft="false" tabSelected="true" showOutlineSymbols="true" defaultGridColor="true" view="normal" topLeftCell="H1" colorId="64" zoomScale="100" zoomScaleNormal="100" zoomScalePageLayoutView="100" workbookViewId="0">
      <pane xSplit="0" ySplit="2" topLeftCell="A162" activePane="bottomLeft" state="frozen"/>
      <selection pane="topLeft" activeCell="H1" activeCellId="0" sqref="H1"/>
      <selection pane="bottomLeft" activeCell="N182" activeCellId="0" sqref="N182"/>
    </sheetView>
  </sheetViews>
  <sheetFormatPr defaultColWidth="9.13671875" defaultRowHeight="13.8" zeroHeight="true" outlineLevelRow="0" outlineLevelCol="1"/>
  <cols>
    <col collapsed="false" customWidth="true" hidden="false" outlineLevel="0" max="1" min="1" style="63" width="2.99"/>
    <col collapsed="false" customWidth="true" hidden="false" outlineLevel="0" max="2" min="2" style="65" width="15.05"/>
    <col collapsed="false" customWidth="true" hidden="false" outlineLevel="0" max="5" min="3" style="64" width="15.71"/>
    <col collapsed="false" customWidth="true" hidden="false" outlineLevel="0" max="6" min="6" style="64" width="18.2"/>
    <col collapsed="false" customWidth="true" hidden="false" outlineLevel="1" max="7" min="7" style="65" width="24.63"/>
    <col collapsed="false" customWidth="true" hidden="false" outlineLevel="1" max="8" min="8" style="65" width="31.62"/>
    <col collapsed="false" customWidth="true" hidden="false" outlineLevel="1" max="9" min="9" style="65" width="26.53"/>
    <col collapsed="false" customWidth="true" hidden="false" outlineLevel="0" max="10" min="10" style="65" width="26.53"/>
    <col collapsed="false" customWidth="true" hidden="false" outlineLevel="0" max="11" min="11" style="65" width="14.59"/>
    <col collapsed="false" customWidth="true" hidden="false" outlineLevel="0" max="12" min="12" style="65" width="18.71"/>
    <col collapsed="false" customWidth="true" hidden="false" outlineLevel="0" max="13" min="13" style="65" width="17.36"/>
    <col collapsed="false" customWidth="true" hidden="false" outlineLevel="0" max="14" min="14" style="65" width="14.52"/>
    <col collapsed="false" customWidth="true" hidden="false" outlineLevel="0" max="15" min="15" style="65" width="11.45"/>
    <col collapsed="false" customWidth="true" hidden="false" outlineLevel="0" max="16" min="16" style="65" width="18.71"/>
    <col collapsed="false" customWidth="true" hidden="false" outlineLevel="0" max="17" min="17" style="66" width="2.77"/>
    <col collapsed="false" customWidth="true" hidden="true" outlineLevel="0" max="18" min="18" style="65" width="2.99"/>
    <col collapsed="false" customWidth="true" hidden="true" outlineLevel="0" max="19" min="19" style="63" width="2.99"/>
    <col collapsed="false" customWidth="false" hidden="true" outlineLevel="0" max="1023" min="20" style="63" width="9.13"/>
  </cols>
  <sheetData>
    <row r="1" customFormat="false" ht="17.35" hidden="false" customHeight="false" outlineLevel="0" collapsed="false">
      <c r="B1" s="67" t="s">
        <v>155</v>
      </c>
      <c r="C1" s="67"/>
      <c r="D1" s="67"/>
      <c r="E1" s="67"/>
      <c r="F1" s="67"/>
      <c r="G1" s="67"/>
      <c r="H1" s="67"/>
      <c r="I1" s="67"/>
      <c r="J1" s="67"/>
      <c r="K1" s="67"/>
      <c r="L1" s="67"/>
      <c r="M1" s="67"/>
      <c r="N1" s="67"/>
      <c r="O1" s="67"/>
      <c r="P1" s="67"/>
      <c r="Q1" s="68"/>
      <c r="R1" s="69"/>
    </row>
    <row r="2" customFormat="false" ht="38.95" hidden="false" customHeight="true" outlineLevel="0" collapsed="false">
      <c r="B2" s="218" t="s">
        <v>156</v>
      </c>
      <c r="C2" s="219" t="s">
        <v>157</v>
      </c>
      <c r="D2" s="219"/>
      <c r="E2" s="219"/>
      <c r="F2" s="219"/>
      <c r="G2" s="220" t="s">
        <v>158</v>
      </c>
      <c r="H2" s="220" t="s">
        <v>159</v>
      </c>
      <c r="I2" s="220" t="s">
        <v>160</v>
      </c>
      <c r="J2" s="220" t="s">
        <v>527</v>
      </c>
      <c r="K2" s="221" t="s">
        <v>528</v>
      </c>
      <c r="L2" s="221" t="s">
        <v>162</v>
      </c>
      <c r="M2" s="218" t="s">
        <v>163</v>
      </c>
      <c r="N2" s="218" t="s">
        <v>529</v>
      </c>
      <c r="O2" s="218" t="s">
        <v>164</v>
      </c>
      <c r="P2" s="218" t="s">
        <v>165</v>
      </c>
      <c r="Q2" s="74"/>
      <c r="R2" s="75"/>
    </row>
    <row r="3" s="222" customFormat="true" ht="12.8" hidden="false" customHeight="false" outlineLevel="0" collapsed="false">
      <c r="B3" s="223" t="s">
        <v>166</v>
      </c>
      <c r="C3" s="224" t="s">
        <v>167</v>
      </c>
      <c r="D3" s="224"/>
      <c r="E3" s="224"/>
      <c r="F3" s="224"/>
      <c r="G3" s="224"/>
      <c r="H3" s="224"/>
      <c r="I3" s="224"/>
      <c r="J3" s="224"/>
      <c r="K3" s="224"/>
      <c r="L3" s="224"/>
      <c r="M3" s="224"/>
      <c r="N3" s="224"/>
      <c r="O3" s="224"/>
      <c r="P3" s="224"/>
      <c r="Q3" s="225"/>
      <c r="R3" s="225"/>
      <c r="AMJ3" s="226"/>
    </row>
    <row r="4" s="222" customFormat="true" ht="12.8" hidden="false" customHeight="true" outlineLevel="0" collapsed="false">
      <c r="B4" s="227" t="s">
        <v>168</v>
      </c>
      <c r="C4" s="228" t="s">
        <v>169</v>
      </c>
      <c r="D4" s="228"/>
      <c r="E4" s="228"/>
      <c r="F4" s="228"/>
      <c r="G4" s="229" t="n">
        <f aca="false">'VALORES PARA ALTERAR 2025'!B3</f>
        <v>26.37</v>
      </c>
      <c r="H4" s="230" t="n">
        <f aca="false">SUM(J4,L4)</f>
        <v>26.37</v>
      </c>
      <c r="I4" s="231" t="n">
        <f aca="false">SUM(J4:M4)</f>
        <v>34.65</v>
      </c>
      <c r="J4" s="230" t="n">
        <f aca="false">IF(MOD(G4*0.93*10^(2+1),20)=5, TRUNC(G4*0.93,2), ROUND(G4*0.93,2))</f>
        <v>24.52</v>
      </c>
      <c r="K4" s="232" t="s">
        <v>166</v>
      </c>
      <c r="L4" s="232" t="n">
        <f aca="false">IF(MOD(G4*0.07*10^(2+1),20)=5, TRUNC(G4*0.07,2), ROUND(G4*0.07,2))</f>
        <v>1.85</v>
      </c>
      <c r="M4" s="233" t="n">
        <f aca="false">'VALORES PARA ALTERAR 2025 - MAR'!C3</f>
        <v>8.28</v>
      </c>
      <c r="N4" s="227" t="n">
        <f aca="false">IF(MOD(J4*0.8%*10^(2+1),20)=5, TRUNC(J4*0.8%,2), ROUND(J4*0.8%,2))</f>
        <v>0.2</v>
      </c>
      <c r="O4" s="227" t="n">
        <f aca="false">IF(MOD(IF(CONFIGURACAO_ISSQN!$B$2="Emolumentos Líquidos",J4,SUM(J4:L4))*CONFIGURACAO_ISSQN!$B$1*10^(2+1),20)=5, TRUNC(IF(CONFIGURACAO_ISSQN!$B$2="Emolumentos Líquidos",J4,SUM(J4:L4))*CONFIGURACAO_ISSQN!$B$1,2), ROUND(IF(CONFIGURACAO_ISSQN!$B$2="Emolumentos Líquidos",J4,SUM(J4:L4))*CONFIGURACAO_ISSQN!$B$1,2))</f>
        <v>1.23</v>
      </c>
      <c r="P4" s="234" t="n">
        <f aca="false">SUM(J4:O4)</f>
        <v>36.08</v>
      </c>
      <c r="Q4" s="235"/>
      <c r="R4" s="235"/>
      <c r="AMJ4" s="226"/>
    </row>
    <row r="5" s="222" customFormat="true" ht="12.8" hidden="false" customHeight="true" outlineLevel="0" collapsed="false">
      <c r="B5" s="236" t="s">
        <v>166</v>
      </c>
      <c r="C5" s="228" t="s">
        <v>170</v>
      </c>
      <c r="D5" s="228"/>
      <c r="E5" s="228"/>
      <c r="F5" s="228"/>
      <c r="G5" s="228"/>
      <c r="H5" s="228"/>
      <c r="I5" s="228"/>
      <c r="J5" s="228"/>
      <c r="K5" s="228"/>
      <c r="L5" s="228"/>
      <c r="M5" s="228"/>
      <c r="N5" s="228"/>
      <c r="O5" s="228"/>
      <c r="P5" s="228"/>
      <c r="Q5" s="235"/>
      <c r="R5" s="225"/>
      <c r="AMJ5" s="226"/>
    </row>
    <row r="6" s="222" customFormat="true" ht="12.8" hidden="false" customHeight="true" outlineLevel="0" collapsed="false">
      <c r="B6" s="236" t="s">
        <v>166</v>
      </c>
      <c r="C6" s="237" t="s">
        <v>171</v>
      </c>
      <c r="D6" s="237"/>
      <c r="E6" s="238" t="s">
        <v>171</v>
      </c>
      <c r="F6" s="238"/>
      <c r="G6" s="236"/>
      <c r="H6" s="236"/>
      <c r="I6" s="236"/>
      <c r="J6" s="236"/>
      <c r="K6" s="239"/>
      <c r="L6" s="239"/>
      <c r="M6" s="240"/>
      <c r="N6" s="236"/>
      <c r="O6" s="236"/>
      <c r="P6" s="240"/>
      <c r="Q6" s="235"/>
      <c r="R6" s="235"/>
      <c r="AMJ6" s="226"/>
    </row>
    <row r="7" s="222" customFormat="true" ht="12.8" hidden="false" customHeight="false" outlineLevel="0" collapsed="false">
      <c r="B7" s="227" t="s">
        <v>172</v>
      </c>
      <c r="C7" s="241"/>
      <c r="D7" s="242"/>
      <c r="E7" s="242" t="s">
        <v>173</v>
      </c>
      <c r="F7" s="243" t="n">
        <v>1400</v>
      </c>
      <c r="G7" s="244" t="n">
        <f aca="false">IF(MOD(($G$159/2)*10^(2+1),20)=5, TRUNC($G$159/2,2), ROUND($G$159/2,2))</f>
        <v>76.04</v>
      </c>
      <c r="H7" s="231" t="n">
        <f aca="false">SUM(J7,L7)</f>
        <v>76.04</v>
      </c>
      <c r="I7" s="231" t="n">
        <f aca="false">SUM(J7:M7)</f>
        <v>105.34</v>
      </c>
      <c r="J7" s="231" t="n">
        <f aca="false">IF(MOD(G7*0.93*10^(2+1),20)=5, TRUNC(G7*0.93,2), ROUND(G7*0.93,2))</f>
        <v>70.72</v>
      </c>
      <c r="K7" s="245" t="s">
        <v>166</v>
      </c>
      <c r="L7" s="245" t="n">
        <f aca="false">IF(MOD(G7*0.07*10^(2+1),20)=5, TRUNC(G7*0.07,2), ROUND(G7*0.07,2))</f>
        <v>5.32</v>
      </c>
      <c r="M7" s="234" t="n">
        <f aca="false">IF(MOD(($M$159/2)*10^(2+1),20)=5, TRUNC($M$159/2,2), ROUND($M$159/2,2))</f>
        <v>29.3</v>
      </c>
      <c r="N7" s="227" t="n">
        <f aca="false">IF(MOD(J7*0.8%*10^(2+1),20)=5, TRUNC(J7*0.8%,2), ROUND(J7*0.8%,2))</f>
        <v>0.57</v>
      </c>
      <c r="O7" s="227" t="n">
        <f aca="false">IF(MOD(IF(CONFIGURACAO_ISSQN!$B$2="Emolumentos Líquidos",J7,SUM(J7:L7))*CONFIGURACAO_ISSQN!$B$1*10^(2+1),20)=5, TRUNC(IF(CONFIGURACAO_ISSQN!$B$2="Emolumentos Líquidos",J7,SUM(J7:L7))*CONFIGURACAO_ISSQN!$B$1,2), ROUND(IF(CONFIGURACAO_ISSQN!$B$2="Emolumentos Líquidos",J7,SUM(J7:L7))*CONFIGURACAO_ISSQN!$B$1,2))</f>
        <v>3.54</v>
      </c>
      <c r="P7" s="234" t="n">
        <f aca="false">SUM(J7:O7)</f>
        <v>109.45</v>
      </c>
      <c r="Q7" s="235"/>
      <c r="R7" s="235"/>
      <c r="AMJ7" s="226"/>
    </row>
    <row r="8" s="222" customFormat="true" ht="12.8" hidden="false" customHeight="false" outlineLevel="0" collapsed="false">
      <c r="B8" s="227" t="s">
        <v>174</v>
      </c>
      <c r="C8" s="241" t="s">
        <v>175</v>
      </c>
      <c r="D8" s="246" t="n">
        <f aca="false">F7+0.01</f>
        <v>1400.01</v>
      </c>
      <c r="E8" s="242" t="s">
        <v>173</v>
      </c>
      <c r="F8" s="243" t="n">
        <v>2720</v>
      </c>
      <c r="G8" s="244" t="n">
        <f aca="false">IF(MOD(($G$160/2)*10^(2+1),20)=5, TRUNC($G$160/2,2), ROUND($G$160/2,2))</f>
        <v>124.04</v>
      </c>
      <c r="H8" s="231" t="n">
        <f aca="false">SUM(J8,L8)</f>
        <v>124.04</v>
      </c>
      <c r="I8" s="231" t="n">
        <f aca="false">SUM(J8:M8)</f>
        <v>171.84</v>
      </c>
      <c r="J8" s="231" t="n">
        <f aca="false">IF(MOD(G8*0.93*10^(2+1),20)=5, TRUNC(G8*0.93,2), ROUND(G8*0.93,2))</f>
        <v>115.36</v>
      </c>
      <c r="K8" s="245" t="s">
        <v>166</v>
      </c>
      <c r="L8" s="245" t="n">
        <f aca="false">IF(MOD(G8*0.07*10^(2+1),20)=5, TRUNC(G8*0.07,2), ROUND(G8*0.07,2))</f>
        <v>8.68</v>
      </c>
      <c r="M8" s="234" t="n">
        <f aca="false">IF(MOD(($M$160/2)*10^(2+1),20)=5, TRUNC($M$160/2,2), ROUND($M$160/2,2))</f>
        <v>47.8</v>
      </c>
      <c r="N8" s="227" t="n">
        <f aca="false">IF(MOD(J8*0.8%*10^(2+1),20)=5, TRUNC(J8*0.8%,2), ROUND(J8*0.8%,2))</f>
        <v>0.92</v>
      </c>
      <c r="O8" s="227" t="n">
        <f aca="false">IF(MOD(IF(CONFIGURACAO_ISSQN!$B$2="Emolumentos Líquidos",J8,SUM(J8:L8))*CONFIGURACAO_ISSQN!$B$1*10^(2+1),20)=5, TRUNC(IF(CONFIGURACAO_ISSQN!$B$2="Emolumentos Líquidos",J8,SUM(J8:L8))*CONFIGURACAO_ISSQN!$B$1,2), ROUND(IF(CONFIGURACAO_ISSQN!$B$2="Emolumentos Líquidos",J8,SUM(J8:L8))*CONFIGURACAO_ISSQN!$B$1,2))</f>
        <v>5.77</v>
      </c>
      <c r="P8" s="234" t="n">
        <f aca="false">SUM(J8:O8)</f>
        <v>178.53</v>
      </c>
      <c r="Q8" s="235"/>
      <c r="R8" s="235"/>
      <c r="AMJ8" s="226"/>
    </row>
    <row r="9" s="222" customFormat="true" ht="12.8" hidden="false" customHeight="false" outlineLevel="0" collapsed="false">
      <c r="B9" s="227" t="s">
        <v>176</v>
      </c>
      <c r="C9" s="241" t="s">
        <v>175</v>
      </c>
      <c r="D9" s="246" t="n">
        <f aca="false">F8+0.01</f>
        <v>2720.01</v>
      </c>
      <c r="E9" s="242" t="s">
        <v>173</v>
      </c>
      <c r="F9" s="243" t="n">
        <v>5440</v>
      </c>
      <c r="G9" s="244" t="n">
        <f aca="false">IF(MOD(($G$161/2)*10^(2+1),20)=5, TRUNC($G$161/2,2), ROUND($G$161/2,2))</f>
        <v>179.76</v>
      </c>
      <c r="H9" s="231" t="n">
        <f aca="false">SUM(J9,L9)</f>
        <v>179.76</v>
      </c>
      <c r="I9" s="231" t="n">
        <f aca="false">SUM(J9:M9)</f>
        <v>249.02</v>
      </c>
      <c r="J9" s="231" t="n">
        <f aca="false">IF(MOD(G9*0.93*10^(2+1),20)=5, TRUNC(G9*0.93,2), ROUND(G9*0.93,2))</f>
        <v>167.18</v>
      </c>
      <c r="K9" s="245" t="s">
        <v>166</v>
      </c>
      <c r="L9" s="245" t="n">
        <f aca="false">IF(MOD(G9*0.07*10^(2+1),20)=5, TRUNC(G9*0.07,2), ROUND(G9*0.07,2))</f>
        <v>12.58</v>
      </c>
      <c r="M9" s="234" t="n">
        <f aca="false">IF(MOD(($M$161/2)*10^(2+1),20)=5, TRUNC($M$161/2,2), ROUND($M$161/2,2))</f>
        <v>69.26</v>
      </c>
      <c r="N9" s="227" t="n">
        <f aca="false">IF(MOD(J9*0.8%*10^(2+1),20)=5, TRUNC(J9*0.8%,2), ROUND(J9*0.8%,2))</f>
        <v>1.34</v>
      </c>
      <c r="O9" s="227" t="n">
        <f aca="false">IF(MOD(IF(CONFIGURACAO_ISSQN!$B$2="Emolumentos Líquidos",J9,SUM(J9:L9))*CONFIGURACAO_ISSQN!$B$1*10^(2+1),20)=5, TRUNC(IF(CONFIGURACAO_ISSQN!$B$2="Emolumentos Líquidos",J9,SUM(J9:L9))*CONFIGURACAO_ISSQN!$B$1,2), ROUND(IF(CONFIGURACAO_ISSQN!$B$2="Emolumentos Líquidos",J9,SUM(J9:L9))*CONFIGURACAO_ISSQN!$B$1,2))</f>
        <v>8.36</v>
      </c>
      <c r="P9" s="234" t="n">
        <f aca="false">SUM(J9:O9)</f>
        <v>258.72</v>
      </c>
      <c r="Q9" s="235"/>
      <c r="R9" s="235"/>
      <c r="AMJ9" s="226"/>
    </row>
    <row r="10" s="222" customFormat="true" ht="12.8" hidden="false" customHeight="false" outlineLevel="0" collapsed="false">
      <c r="B10" s="227" t="s">
        <v>177</v>
      </c>
      <c r="C10" s="241" t="s">
        <v>175</v>
      </c>
      <c r="D10" s="246" t="n">
        <f aca="false">F9+0.01</f>
        <v>5440.01</v>
      </c>
      <c r="E10" s="242" t="s">
        <v>173</v>
      </c>
      <c r="F10" s="243" t="n">
        <v>7000</v>
      </c>
      <c r="G10" s="244" t="n">
        <f aca="false">IF(MOD(($G$162/2)*10^(2+1),20)=5, TRUNC($G$162/2,2), ROUND($G$162/2,2))</f>
        <v>248.84</v>
      </c>
      <c r="H10" s="231" t="n">
        <f aca="false">SUM(J10,L10)</f>
        <v>248.84</v>
      </c>
      <c r="I10" s="231" t="n">
        <f aca="false">SUM(J10:M10)</f>
        <v>344.73</v>
      </c>
      <c r="J10" s="231" t="n">
        <f aca="false">IF(MOD(G10*0.93*10^(2+1),20)=5, TRUNC(G10*0.93,2), ROUND(G10*0.93,2))</f>
        <v>231.42</v>
      </c>
      <c r="K10" s="245" t="s">
        <v>166</v>
      </c>
      <c r="L10" s="245" t="n">
        <f aca="false">IF(MOD(G10*0.07*10^(2+1),20)=5, TRUNC(G10*0.07,2), ROUND(G10*0.07,2))</f>
        <v>17.42</v>
      </c>
      <c r="M10" s="234" t="n">
        <f aca="false">IF(MOD(($M$162/2)*10^(2+1),20)=5, TRUNC($M$162/2,2), ROUND($M$162/2,2))</f>
        <v>95.89</v>
      </c>
      <c r="N10" s="227" t="n">
        <f aca="false">IF(MOD(J10*0.8%*10^(2+1),20)=5, TRUNC(J10*0.8%,2), ROUND(J10*0.8%,2))</f>
        <v>1.85</v>
      </c>
      <c r="O10" s="227" t="n">
        <f aca="false">IF(MOD(IF(CONFIGURACAO_ISSQN!$B$2="Emolumentos Líquidos",J10,SUM(J10:L10))*CONFIGURACAO_ISSQN!$B$1*10^(2+1),20)=5, TRUNC(IF(CONFIGURACAO_ISSQN!$B$2="Emolumentos Líquidos",J10,SUM(J10:L10))*CONFIGURACAO_ISSQN!$B$1,2), ROUND(IF(CONFIGURACAO_ISSQN!$B$2="Emolumentos Líquidos",J10,SUM(J10:L10))*CONFIGURACAO_ISSQN!$B$1,2))</f>
        <v>11.57</v>
      </c>
      <c r="P10" s="234" t="n">
        <f aca="false">SUM(J10:O10)</f>
        <v>358.15</v>
      </c>
      <c r="Q10" s="235"/>
      <c r="R10" s="235"/>
      <c r="AMJ10" s="226"/>
    </row>
    <row r="11" s="222" customFormat="true" ht="12.8" hidden="false" customHeight="false" outlineLevel="0" collapsed="false">
      <c r="B11" s="227" t="s">
        <v>178</v>
      </c>
      <c r="C11" s="241" t="s">
        <v>175</v>
      </c>
      <c r="D11" s="246" t="n">
        <f aca="false">F10+0.01</f>
        <v>7000.01</v>
      </c>
      <c r="E11" s="242" t="s">
        <v>173</v>
      </c>
      <c r="F11" s="243" t="n">
        <v>14000</v>
      </c>
      <c r="G11" s="244" t="n">
        <f aca="false">IF(MOD(($G$163/2)*10^(2+1),20)=5, TRUNC($G$163/2,2), ROUND($G$163/2,2))</f>
        <v>331.86</v>
      </c>
      <c r="H11" s="231" t="n">
        <f aca="false">SUM(J11,L11)</f>
        <v>331.86</v>
      </c>
      <c r="I11" s="231" t="n">
        <f aca="false">SUM(J11:M11)</f>
        <v>459.72</v>
      </c>
      <c r="J11" s="231" t="n">
        <f aca="false">IF(MOD(G11*0.93*10^(2+1),20)=5, TRUNC(G11*0.93,2), ROUND(G11*0.93,2))</f>
        <v>308.63</v>
      </c>
      <c r="K11" s="245" t="s">
        <v>166</v>
      </c>
      <c r="L11" s="245" t="n">
        <f aca="false">IF(MOD(G11*0.07*10^(2+1),20)=5, TRUNC(G11*0.07,2), ROUND(G11*0.07,2))</f>
        <v>23.23</v>
      </c>
      <c r="M11" s="234" t="n">
        <f aca="false">IF(MOD(($M$163/2)*10^(2+1),20)=5, TRUNC($M$163/2,2), ROUND($M$163/2,2))</f>
        <v>127.86</v>
      </c>
      <c r="N11" s="227" t="n">
        <f aca="false">IF(MOD(J11*0.8%*10^(2+1),20)=5, TRUNC(J11*0.8%,2), ROUND(J11*0.8%,2))</f>
        <v>2.47</v>
      </c>
      <c r="O11" s="227" t="n">
        <f aca="false">IF(MOD(IF(CONFIGURACAO_ISSQN!$B$2="Emolumentos Líquidos",J11,SUM(J11:L11))*CONFIGURACAO_ISSQN!$B$1*10^(2+1),20)=5, TRUNC(IF(CONFIGURACAO_ISSQN!$B$2="Emolumentos Líquidos",J11,SUM(J11:L11))*CONFIGURACAO_ISSQN!$B$1,2), ROUND(IF(CONFIGURACAO_ISSQN!$B$2="Emolumentos Líquidos",J11,SUM(J11:L11))*CONFIGURACAO_ISSQN!$B$1,2))</f>
        <v>15.43</v>
      </c>
      <c r="P11" s="234" t="n">
        <f aca="false">SUM(J11:O11)</f>
        <v>477.62</v>
      </c>
      <c r="Q11" s="235"/>
      <c r="R11" s="235"/>
      <c r="AMJ11" s="226"/>
    </row>
    <row r="12" s="222" customFormat="true" ht="12.8" hidden="false" customHeight="false" outlineLevel="0" collapsed="false">
      <c r="B12" s="227" t="s">
        <v>179</v>
      </c>
      <c r="C12" s="241" t="s">
        <v>175</v>
      </c>
      <c r="D12" s="246" t="n">
        <f aca="false">F11+0.01</f>
        <v>14000.01</v>
      </c>
      <c r="E12" s="242" t="s">
        <v>173</v>
      </c>
      <c r="F12" s="243" t="n">
        <v>28000</v>
      </c>
      <c r="G12" s="244" t="n">
        <f aca="false">IF(MOD(($G$164/2)*10^(2+1),20)=5, TRUNC($G$164/2,2), ROUND($G$164/2,2))</f>
        <v>428.72</v>
      </c>
      <c r="H12" s="231" t="n">
        <f aca="false">SUM(J12,L12)</f>
        <v>428.72</v>
      </c>
      <c r="I12" s="231" t="n">
        <f aca="false">SUM(J12:M12)</f>
        <v>593.93</v>
      </c>
      <c r="J12" s="231" t="n">
        <f aca="false">IF(MOD(G12*0.93*10^(2+1),20)=5, TRUNC(G12*0.93,2), ROUND(G12*0.93,2))</f>
        <v>398.71</v>
      </c>
      <c r="K12" s="245" t="s">
        <v>166</v>
      </c>
      <c r="L12" s="245" t="n">
        <f aca="false">IF(MOD(G12*0.07*10^(2+1),20)=5, TRUNC(G12*0.07,2), ROUND(G12*0.07,2))</f>
        <v>30.01</v>
      </c>
      <c r="M12" s="234" t="n">
        <f aca="false">IF(MOD(($M$164/2)*10^(2+1),20)=5, TRUNC($M$164/2,2), ROUND($M$164/2,2))</f>
        <v>165.21</v>
      </c>
      <c r="N12" s="227" t="n">
        <f aca="false">IF(MOD(J12*0.8%*10^(2+1),20)=5, TRUNC(J12*0.8%,2), ROUND(J12*0.8%,2))</f>
        <v>3.19</v>
      </c>
      <c r="O12" s="227" t="n">
        <f aca="false">IF(MOD(IF(CONFIGURACAO_ISSQN!$B$2="Emolumentos Líquidos",J12,SUM(J12:L12))*CONFIGURACAO_ISSQN!$B$1*10^(2+1),20)=5, TRUNC(IF(CONFIGURACAO_ISSQN!$B$2="Emolumentos Líquidos",J12,SUM(J12:L12))*CONFIGURACAO_ISSQN!$B$1,2), ROUND(IF(CONFIGURACAO_ISSQN!$B$2="Emolumentos Líquidos",J12,SUM(J12:L12))*CONFIGURACAO_ISSQN!$B$1,2))</f>
        <v>19.94</v>
      </c>
      <c r="P12" s="234" t="n">
        <f aca="false">SUM(J12:O12)</f>
        <v>617.06</v>
      </c>
      <c r="Q12" s="235"/>
      <c r="R12" s="235"/>
      <c r="AMJ12" s="226"/>
    </row>
    <row r="13" s="222" customFormat="true" ht="12.8" hidden="false" customHeight="false" outlineLevel="0" collapsed="false">
      <c r="B13" s="227" t="s">
        <v>180</v>
      </c>
      <c r="C13" s="241" t="s">
        <v>175</v>
      </c>
      <c r="D13" s="246" t="n">
        <f aca="false">F12+0.01</f>
        <v>28000.01</v>
      </c>
      <c r="E13" s="242" t="s">
        <v>173</v>
      </c>
      <c r="F13" s="243" t="n">
        <v>42000</v>
      </c>
      <c r="G13" s="244" t="n">
        <f aca="false">IF(MOD(($G$165/2)*10^(2+1),20)=5, TRUNC($G$165/2,2), ROUND($G$165/2,2))</f>
        <v>539.26</v>
      </c>
      <c r="H13" s="231" t="n">
        <f aca="false">SUM(J13,L13)</f>
        <v>539.26</v>
      </c>
      <c r="I13" s="231" t="n">
        <f aca="false">SUM(J13:M13)</f>
        <v>747.06</v>
      </c>
      <c r="J13" s="231" t="n">
        <f aca="false">IF(MOD(G13*0.93*10^(2+1),20)=5, TRUNC(G13*0.93,2), ROUND(G13*0.93,2))</f>
        <v>501.51</v>
      </c>
      <c r="K13" s="245" t="s">
        <v>166</v>
      </c>
      <c r="L13" s="245" t="n">
        <f aca="false">IF(MOD(G13*0.07*10^(2+1),20)=5, TRUNC(G13*0.07,2), ROUND(G13*0.07,2))</f>
        <v>37.75</v>
      </c>
      <c r="M13" s="234" t="n">
        <f aca="false">IF(MOD(($M$165/2)*10^(2+1),20)=5, TRUNC($M$165/2,2), ROUND($M$165/2,2))</f>
        <v>207.8</v>
      </c>
      <c r="N13" s="227" t="n">
        <f aca="false">IF(MOD(J13*0.8%*10^(2+1),20)=5, TRUNC(J13*0.8%,2), ROUND(J13*0.8%,2))</f>
        <v>4.01</v>
      </c>
      <c r="O13" s="227" t="n">
        <f aca="false">IF(MOD(IF(CONFIGURACAO_ISSQN!$B$2="Emolumentos Líquidos",J13,SUM(J13:L13))*CONFIGURACAO_ISSQN!$B$1*10^(2+1),20)=5, TRUNC(IF(CONFIGURACAO_ISSQN!$B$2="Emolumentos Líquidos",J13,SUM(J13:L13))*CONFIGURACAO_ISSQN!$B$1,2), ROUND(IF(CONFIGURACAO_ISSQN!$B$2="Emolumentos Líquidos",J13,SUM(J13:L13))*CONFIGURACAO_ISSQN!$B$1,2))</f>
        <v>25.08</v>
      </c>
      <c r="P13" s="234" t="n">
        <f aca="false">SUM(J13:O13)</f>
        <v>776.15</v>
      </c>
      <c r="Q13" s="235"/>
      <c r="R13" s="235"/>
      <c r="AMJ13" s="226"/>
    </row>
    <row r="14" s="222" customFormat="true" ht="12.8" hidden="false" customHeight="false" outlineLevel="0" collapsed="false">
      <c r="B14" s="227" t="s">
        <v>181</v>
      </c>
      <c r="C14" s="241" t="s">
        <v>175</v>
      </c>
      <c r="D14" s="246" t="n">
        <f aca="false">F13+0.01</f>
        <v>42000.01</v>
      </c>
      <c r="E14" s="242" t="s">
        <v>173</v>
      </c>
      <c r="F14" s="243" t="n">
        <v>56000</v>
      </c>
      <c r="G14" s="244" t="n">
        <f aca="false">IF(MOD(($G$166/2)*10^(2+1),20)=5, TRUNC($G$166/2,2), ROUND($G$166/2,2))</f>
        <v>663.83</v>
      </c>
      <c r="H14" s="231" t="n">
        <f aca="false">SUM(J14,L14)</f>
        <v>663.83</v>
      </c>
      <c r="I14" s="231" t="n">
        <f aca="false">SUM(J14:M14)</f>
        <v>919.61</v>
      </c>
      <c r="J14" s="231" t="n">
        <f aca="false">IF(MOD(G14*0.93*10^(2+1),20)=5, TRUNC(G14*0.93,2), ROUND(G14*0.93,2))</f>
        <v>617.36</v>
      </c>
      <c r="K14" s="245" t="s">
        <v>166</v>
      </c>
      <c r="L14" s="245" t="n">
        <f aca="false">IF(MOD(G14*0.07*10^(2+1),20)=5, TRUNC(G14*0.07,2), ROUND(G14*0.07,2))</f>
        <v>46.47</v>
      </c>
      <c r="M14" s="234" t="n">
        <f aca="false">IF(MOD(($M$166/2)*10^(2+1),20)=5, TRUNC($M$166/2,2), ROUND($M$166/2,2))</f>
        <v>255.78</v>
      </c>
      <c r="N14" s="227" t="n">
        <f aca="false">IF(MOD(J14*0.8%*10^(2+1),20)=5, TRUNC(J14*0.8%,2), ROUND(J14*0.8%,2))</f>
        <v>4.94</v>
      </c>
      <c r="O14" s="227" t="n">
        <f aca="false">IF(MOD(IF(CONFIGURACAO_ISSQN!$B$2="Emolumentos Líquidos",J14,SUM(J14:L14))*CONFIGURACAO_ISSQN!$B$1*10^(2+1),20)=5, TRUNC(IF(CONFIGURACAO_ISSQN!$B$2="Emolumentos Líquidos",J14,SUM(J14:L14))*CONFIGURACAO_ISSQN!$B$1,2), ROUND(IF(CONFIGURACAO_ISSQN!$B$2="Emolumentos Líquidos",J14,SUM(J14:L14))*CONFIGURACAO_ISSQN!$B$1,2))</f>
        <v>30.87</v>
      </c>
      <c r="P14" s="234" t="n">
        <f aca="false">SUM(J14:O14)</f>
        <v>955.42</v>
      </c>
      <c r="Q14" s="235"/>
      <c r="R14" s="235"/>
      <c r="AMJ14" s="226"/>
    </row>
    <row r="15" s="222" customFormat="true" ht="12.8" hidden="false" customHeight="false" outlineLevel="0" collapsed="false">
      <c r="B15" s="227" t="s">
        <v>182</v>
      </c>
      <c r="C15" s="241" t="s">
        <v>175</v>
      </c>
      <c r="D15" s="246" t="n">
        <f aca="false">F14+0.01</f>
        <v>56000.01</v>
      </c>
      <c r="E15" s="242" t="s">
        <v>173</v>
      </c>
      <c r="F15" s="243" t="n">
        <v>70000</v>
      </c>
      <c r="G15" s="244" t="n">
        <f aca="false">IF(MOD(($G$167/2)*10^(2+1),20)=5, TRUNC($G$167/2,2), ROUND($G$167/2,2))</f>
        <v>802.15</v>
      </c>
      <c r="H15" s="231" t="n">
        <f aca="false">SUM(J15,L15)</f>
        <v>802.15</v>
      </c>
      <c r="I15" s="231" t="n">
        <f aca="false">SUM(J15:M15)</f>
        <v>1111.24</v>
      </c>
      <c r="J15" s="231" t="n">
        <f aca="false">IF(MOD(G15*0.93*10^(2+1),20)=5, TRUNC(G15*0.93,2), ROUND(G15*0.93,2))</f>
        <v>746</v>
      </c>
      <c r="K15" s="245" t="s">
        <v>166</v>
      </c>
      <c r="L15" s="245" t="n">
        <f aca="false">IF(MOD(G15*0.07*10^(2+1),20)=5, TRUNC(G15*0.07,2), ROUND(G15*0.07,2))</f>
        <v>56.15</v>
      </c>
      <c r="M15" s="234" t="n">
        <f aca="false">IF(MOD(($M$167/2)*10^(2+1),20)=5, TRUNC($M$167/2,2), ROUND($M$167/2,2))</f>
        <v>309.09</v>
      </c>
      <c r="N15" s="227" t="n">
        <f aca="false">IF(MOD(J15*0.8%*10^(2+1),20)=5, TRUNC(J15*0.8%,2), ROUND(J15*0.8%,2))</f>
        <v>5.97</v>
      </c>
      <c r="O15" s="227" t="n">
        <f aca="false">IF(MOD(IF(CONFIGURACAO_ISSQN!$B$2="Emolumentos Líquidos",J15,SUM(J15:L15))*CONFIGURACAO_ISSQN!$B$1*10^(2+1),20)=5, TRUNC(IF(CONFIGURACAO_ISSQN!$B$2="Emolumentos Líquidos",J15,SUM(J15:L15))*CONFIGURACAO_ISSQN!$B$1,2), ROUND(IF(CONFIGURACAO_ISSQN!$B$2="Emolumentos Líquidos",J15,SUM(J15:L15))*CONFIGURACAO_ISSQN!$B$1,2))</f>
        <v>37.3</v>
      </c>
      <c r="P15" s="234" t="n">
        <f aca="false">SUM(J15:O15)</f>
        <v>1154.51</v>
      </c>
      <c r="Q15" s="235"/>
      <c r="R15" s="235"/>
      <c r="AMJ15" s="226"/>
    </row>
    <row r="16" s="222" customFormat="true" ht="12.8" hidden="false" customHeight="false" outlineLevel="0" collapsed="false">
      <c r="B16" s="227" t="s">
        <v>183</v>
      </c>
      <c r="C16" s="241" t="s">
        <v>175</v>
      </c>
      <c r="D16" s="246" t="n">
        <f aca="false">F15+0.01</f>
        <v>70000.01</v>
      </c>
      <c r="E16" s="242" t="s">
        <v>173</v>
      </c>
      <c r="F16" s="243" t="n">
        <v>105000</v>
      </c>
      <c r="G16" s="244" t="n">
        <f aca="false">IF(MOD(($G$168/2)*10^(2+1),20)=5, TRUNC($G$168/2,2), ROUND($G$168/2,2))</f>
        <v>1009.56</v>
      </c>
      <c r="H16" s="231" t="n">
        <f aca="false">SUM(J16,L16)</f>
        <v>1009.56</v>
      </c>
      <c r="I16" s="231" t="n">
        <f aca="false">SUM(J16:M16)</f>
        <v>1398.56</v>
      </c>
      <c r="J16" s="231" t="n">
        <f aca="false">IF(MOD(G16*0.93*10^(2+1),20)=5, TRUNC(G16*0.93,2), ROUND(G16*0.93,2))</f>
        <v>938.89</v>
      </c>
      <c r="K16" s="245" t="s">
        <v>166</v>
      </c>
      <c r="L16" s="245" t="n">
        <f aca="false">IF(MOD(G16*0.07*10^(2+1),20)=5, TRUNC(G16*0.07,2), ROUND(G16*0.07,2))</f>
        <v>70.67</v>
      </c>
      <c r="M16" s="234" t="n">
        <f aca="false">IF(MOD(($M$168/2)*10^(2+1),20)=5, TRUNC($M$168/2,2), ROUND($M$168/2,2))</f>
        <v>389</v>
      </c>
      <c r="N16" s="227" t="n">
        <f aca="false">IF(MOD(J16*0.8%*10^(2+1),20)=5, TRUNC(J16*0.8%,2), ROUND(J16*0.8%,2))</f>
        <v>7.51</v>
      </c>
      <c r="O16" s="227" t="n">
        <f aca="false">IF(MOD(IF(CONFIGURACAO_ISSQN!$B$2="Emolumentos Líquidos",J16,SUM(J16:L16))*CONFIGURACAO_ISSQN!$B$1*10^(2+1),20)=5, TRUNC(IF(CONFIGURACAO_ISSQN!$B$2="Emolumentos Líquidos",J16,SUM(J16:L16))*CONFIGURACAO_ISSQN!$B$1,2), ROUND(IF(CONFIGURACAO_ISSQN!$B$2="Emolumentos Líquidos",J16,SUM(J16:L16))*CONFIGURACAO_ISSQN!$B$1,2))</f>
        <v>46.94</v>
      </c>
      <c r="P16" s="234" t="n">
        <f aca="false">SUM(J16:O16)</f>
        <v>1453.01</v>
      </c>
      <c r="Q16" s="235"/>
      <c r="R16" s="235"/>
      <c r="AMJ16" s="226"/>
    </row>
    <row r="17" s="222" customFormat="true" ht="12.8" hidden="false" customHeight="false" outlineLevel="0" collapsed="false">
      <c r="B17" s="227" t="s">
        <v>184</v>
      </c>
      <c r="C17" s="241" t="s">
        <v>175</v>
      </c>
      <c r="D17" s="246" t="n">
        <f aca="false">F16+0.01</f>
        <v>105000.01</v>
      </c>
      <c r="E17" s="242" t="s">
        <v>173</v>
      </c>
      <c r="F17" s="243" t="n">
        <v>140000</v>
      </c>
      <c r="G17" s="244" t="n">
        <f aca="false">IF(MOD(($G$169/2)*10^(2+1),20)=5, TRUNC($G$169/2,2), ROUND($G$169/2,2))</f>
        <v>1213.62</v>
      </c>
      <c r="H17" s="231" t="n">
        <f aca="false">SUM(J17,L17)</f>
        <v>1213.62</v>
      </c>
      <c r="I17" s="231" t="n">
        <f aca="false">SUM(J17:M17)</f>
        <v>1777.54</v>
      </c>
      <c r="J17" s="231" t="n">
        <f aca="false">IF(MOD(G17*0.93*10^(2+1),20)=5, TRUNC(G17*0.93,2), ROUND(G17*0.93,2))</f>
        <v>1128.67</v>
      </c>
      <c r="K17" s="245" t="s">
        <v>166</v>
      </c>
      <c r="L17" s="245" t="n">
        <f aca="false">IF(MOD(G17*0.07*10^(2+1),20)=5, TRUNC(G17*0.07,2), ROUND(G17*0.07,2))</f>
        <v>84.95</v>
      </c>
      <c r="M17" s="234" t="n">
        <f aca="false">IF(MOD(($M$169/2)*10^(2+1),20)=5, TRUNC($M$169/2,2), ROUND($M$169/2,2))</f>
        <v>563.92</v>
      </c>
      <c r="N17" s="227" t="n">
        <f aca="false">IF(MOD(J17*0.8%*10^(2+1),20)=5, TRUNC(J17*0.8%,2), ROUND(J17*0.8%,2))</f>
        <v>9.03</v>
      </c>
      <c r="O17" s="227" t="n">
        <f aca="false">IF(MOD(IF(CONFIGURACAO_ISSQN!$B$2="Emolumentos Líquidos",J17,SUM(J17:L17))*CONFIGURACAO_ISSQN!$B$1*10^(2+1),20)=5, TRUNC(IF(CONFIGURACAO_ISSQN!$B$2="Emolumentos Líquidos",J17,SUM(J17:L17))*CONFIGURACAO_ISSQN!$B$1,2), ROUND(IF(CONFIGURACAO_ISSQN!$B$2="Emolumentos Líquidos",J17,SUM(J17:L17))*CONFIGURACAO_ISSQN!$B$1,2))</f>
        <v>56.43</v>
      </c>
      <c r="P17" s="234" t="n">
        <f aca="false">SUM(J17:O17)</f>
        <v>1843</v>
      </c>
      <c r="Q17" s="235"/>
      <c r="R17" s="235"/>
      <c r="AMJ17" s="226"/>
    </row>
    <row r="18" s="222" customFormat="true" ht="12.8" hidden="false" customHeight="false" outlineLevel="0" collapsed="false">
      <c r="B18" s="227" t="s">
        <v>185</v>
      </c>
      <c r="C18" s="241" t="s">
        <v>175</v>
      </c>
      <c r="D18" s="246" t="n">
        <f aca="false">F17+0.01</f>
        <v>140000.01</v>
      </c>
      <c r="E18" s="242" t="s">
        <v>173</v>
      </c>
      <c r="F18" s="243" t="n">
        <v>175000</v>
      </c>
      <c r="G18" s="244" t="n">
        <f aca="false">IF(MOD(($G$170/2)*10^(2+1),20)=5, TRUNC($G$170/2,2), ROUND($G$170/2,2))</f>
        <v>1297.79</v>
      </c>
      <c r="H18" s="231" t="n">
        <f aca="false">SUM(J18,L18)</f>
        <v>1297.79</v>
      </c>
      <c r="I18" s="231" t="n">
        <f aca="false">SUM(J18:M18)</f>
        <v>1900.87</v>
      </c>
      <c r="J18" s="231" t="n">
        <f aca="false">IF(MOD(G18*0.93*10^(2+1),20)=5, TRUNC(G18*0.93,2), ROUND(G18*0.93,2))</f>
        <v>1206.94</v>
      </c>
      <c r="K18" s="245" t="s">
        <v>166</v>
      </c>
      <c r="L18" s="245" t="n">
        <f aca="false">IF(MOD(G18*0.07*10^(2+1),20)=5, TRUNC(G18*0.07,2), ROUND(G18*0.07,2))</f>
        <v>90.85</v>
      </c>
      <c r="M18" s="234" t="n">
        <f aca="false">IF(MOD(($M$170/2)*10^(2+1),20)=5, TRUNC($M$170/2,2), ROUND($M$170/2,2))</f>
        <v>603.08</v>
      </c>
      <c r="N18" s="227" t="n">
        <f aca="false">IF(MOD(J18*0.8%*10^(2+1),20)=5, TRUNC(J18*0.8%,2), ROUND(J18*0.8%,2))</f>
        <v>9.66</v>
      </c>
      <c r="O18" s="227" t="n">
        <f aca="false">IF(MOD(IF(CONFIGURACAO_ISSQN!$B$2="Emolumentos Líquidos",J18,SUM(J18:L18))*CONFIGURACAO_ISSQN!$B$1*10^(2+1),20)=5, TRUNC(IF(CONFIGURACAO_ISSQN!$B$2="Emolumentos Líquidos",J18,SUM(J18:L18))*CONFIGURACAO_ISSQN!$B$1,2), ROUND(IF(CONFIGURACAO_ISSQN!$B$2="Emolumentos Líquidos",J18,SUM(J18:L18))*CONFIGURACAO_ISSQN!$B$1,2))</f>
        <v>60.35</v>
      </c>
      <c r="P18" s="234" t="n">
        <f aca="false">SUM(J18:O18)</f>
        <v>1970.88</v>
      </c>
      <c r="Q18" s="235"/>
      <c r="R18" s="235"/>
      <c r="AMJ18" s="226"/>
    </row>
    <row r="19" s="222" customFormat="true" ht="12.8" hidden="false" customHeight="false" outlineLevel="0" collapsed="false">
      <c r="B19" s="227" t="s">
        <v>186</v>
      </c>
      <c r="C19" s="241" t="s">
        <v>175</v>
      </c>
      <c r="D19" s="246" t="n">
        <f aca="false">F18+0.01</f>
        <v>175000.01</v>
      </c>
      <c r="E19" s="242" t="s">
        <v>173</v>
      </c>
      <c r="F19" s="243" t="n">
        <v>210000</v>
      </c>
      <c r="G19" s="244" t="n">
        <f aca="false">IF(MOD(($G$171/2)*10^(2+1),20)=5, TRUNC($G$171/2,2), ROUND($G$171/2,2))</f>
        <v>1382.13</v>
      </c>
      <c r="H19" s="231" t="n">
        <f aca="false">SUM(J19,L19)</f>
        <v>1382.13</v>
      </c>
      <c r="I19" s="231" t="n">
        <f aca="false">SUM(J19:M19)</f>
        <v>2024.39</v>
      </c>
      <c r="J19" s="231" t="n">
        <f aca="false">IF(MOD(G19*0.93*10^(2+1),20)=5, TRUNC(G19*0.93,2), ROUND(G19*0.93,2))</f>
        <v>1285.38</v>
      </c>
      <c r="K19" s="245" t="s">
        <v>166</v>
      </c>
      <c r="L19" s="245" t="n">
        <f aca="false">IF(MOD(G19*0.07*10^(2+1),20)=5, TRUNC(G19*0.07,2), ROUND(G19*0.07,2))</f>
        <v>96.75</v>
      </c>
      <c r="M19" s="234" t="n">
        <f aca="false">IF(MOD(($M$171/2)*10^(2+1),20)=5, TRUNC($M$171/2,2), ROUND($M$171/2,2))</f>
        <v>642.26</v>
      </c>
      <c r="N19" s="227" t="n">
        <f aca="false">IF(MOD(J19*0.8%*10^(2+1),20)=5, TRUNC(J19*0.8%,2), ROUND(J19*0.8%,2))</f>
        <v>10.28</v>
      </c>
      <c r="O19" s="227" t="n">
        <f aca="false">IF(MOD(IF(CONFIGURACAO_ISSQN!$B$2="Emolumentos Líquidos",J19,SUM(J19:L19))*CONFIGURACAO_ISSQN!$B$1*10^(2+1),20)=5, TRUNC(IF(CONFIGURACAO_ISSQN!$B$2="Emolumentos Líquidos",J19,SUM(J19:L19))*CONFIGURACAO_ISSQN!$B$1,2), ROUND(IF(CONFIGURACAO_ISSQN!$B$2="Emolumentos Líquidos",J19,SUM(J19:L19))*CONFIGURACAO_ISSQN!$B$1,2))</f>
        <v>64.27</v>
      </c>
      <c r="P19" s="234" t="n">
        <f aca="false">SUM(J19:O19)</f>
        <v>2098.94</v>
      </c>
      <c r="Q19" s="235"/>
      <c r="R19" s="235"/>
      <c r="AMJ19" s="226"/>
    </row>
    <row r="20" s="222" customFormat="true" ht="12.8" hidden="false" customHeight="false" outlineLevel="0" collapsed="false">
      <c r="B20" s="227" t="s">
        <v>187</v>
      </c>
      <c r="C20" s="241" t="s">
        <v>175</v>
      </c>
      <c r="D20" s="246" t="n">
        <f aca="false">F19+0.01</f>
        <v>210000.01</v>
      </c>
      <c r="E20" s="242" t="s">
        <v>173</v>
      </c>
      <c r="F20" s="243" t="n">
        <v>280000</v>
      </c>
      <c r="G20" s="244" t="n">
        <f aca="false">IF(MOD(($G$172/2)*10^(2+1),20)=5, TRUNC($G$172/2,2), ROUND($G$172/2,2))</f>
        <v>1466.7</v>
      </c>
      <c r="H20" s="231" t="n">
        <f aca="false">SUM(J20,L20)</f>
        <v>1466.7</v>
      </c>
      <c r="I20" s="231" t="n">
        <f aca="false">SUM(J20:M20)</f>
        <v>2279.34</v>
      </c>
      <c r="J20" s="231" t="n">
        <f aca="false">IF(MOD(G20*0.93*10^(2+1),20)=5, TRUNC(G20*0.93,2), ROUND(G20*0.93,2))</f>
        <v>1364.03</v>
      </c>
      <c r="K20" s="245" t="s">
        <v>166</v>
      </c>
      <c r="L20" s="245" t="n">
        <f aca="false">IF(MOD(G20*0.07*10^(2+1),20)=5, TRUNC(G20*0.07,2), ROUND(G20*0.07,2))</f>
        <v>102.67</v>
      </c>
      <c r="M20" s="234" t="n">
        <f aca="false">IF(MOD(($M$172/2)*10^(2+1),20)=5, TRUNC($M$172/2,2), ROUND($M$172/2,2))</f>
        <v>812.64</v>
      </c>
      <c r="N20" s="227" t="n">
        <f aca="false">IF(MOD(J20*0.8%*10^(2+1),20)=5, TRUNC(J20*0.8%,2), ROUND(J20*0.8%,2))</f>
        <v>10.91</v>
      </c>
      <c r="O20" s="227" t="n">
        <f aca="false">IF(MOD(IF(CONFIGURACAO_ISSQN!$B$2="Emolumentos Líquidos",J20,SUM(J20:L20))*CONFIGURACAO_ISSQN!$B$1*10^(2+1),20)=5, TRUNC(IF(CONFIGURACAO_ISSQN!$B$2="Emolumentos Líquidos",J20,SUM(J20:L20))*CONFIGURACAO_ISSQN!$B$1,2), ROUND(IF(CONFIGURACAO_ISSQN!$B$2="Emolumentos Líquidos",J20,SUM(J20:L20))*CONFIGURACAO_ISSQN!$B$1,2))</f>
        <v>68.2</v>
      </c>
      <c r="P20" s="234" t="n">
        <f aca="false">SUM(J20:O20)</f>
        <v>2358.45</v>
      </c>
      <c r="Q20" s="235"/>
      <c r="R20" s="235"/>
      <c r="AMJ20" s="226"/>
    </row>
    <row r="21" s="222" customFormat="true" ht="12.8" hidden="false" customHeight="false" outlineLevel="0" collapsed="false">
      <c r="B21" s="227" t="s">
        <v>188</v>
      </c>
      <c r="C21" s="241" t="s">
        <v>175</v>
      </c>
      <c r="D21" s="246" t="n">
        <f aca="false">F20+0.01</f>
        <v>280000.01</v>
      </c>
      <c r="E21" s="242" t="s">
        <v>173</v>
      </c>
      <c r="F21" s="243" t="n">
        <v>350000</v>
      </c>
      <c r="G21" s="244" t="n">
        <f aca="false">IF(MOD(($G$173/2)*10^(2+1),20)=5, TRUNC($G$173/2,2), ROUND($G$173/2,2))</f>
        <v>1507.07</v>
      </c>
      <c r="H21" s="231" t="n">
        <f aca="false">SUM(J21,L21)</f>
        <v>1507.07</v>
      </c>
      <c r="I21" s="231" t="n">
        <f aca="false">SUM(J21:M21)</f>
        <v>2342.13</v>
      </c>
      <c r="J21" s="231" t="n">
        <f aca="false">IF(MOD(G21*0.93*10^(2+1),20)=5, TRUNC(G21*0.93,2), ROUND(G21*0.93,2))</f>
        <v>1401.58</v>
      </c>
      <c r="K21" s="245" t="s">
        <v>166</v>
      </c>
      <c r="L21" s="245" t="n">
        <f aca="false">IF(MOD(G21*0.07*10^(2+1),20)=5, TRUNC(G21*0.07,2), ROUND(G21*0.07,2))</f>
        <v>105.49</v>
      </c>
      <c r="M21" s="234" t="n">
        <f aca="false">IF(MOD(($M$173/2)*10^(2+1),20)=5, TRUNC($M$173/2,2), ROUND($M$173/2,2))</f>
        <v>835.06</v>
      </c>
      <c r="N21" s="227" t="n">
        <f aca="false">IF(MOD(J21*0.8%*10^(2+1),20)=5, TRUNC(J21*0.8%,2), ROUND(J21*0.8%,2))</f>
        <v>11.21</v>
      </c>
      <c r="O21" s="227" t="n">
        <f aca="false">IF(MOD(IF(CONFIGURACAO_ISSQN!$B$2="Emolumentos Líquidos",J21,SUM(J21:L21))*CONFIGURACAO_ISSQN!$B$1*10^(2+1),20)=5, TRUNC(IF(CONFIGURACAO_ISSQN!$B$2="Emolumentos Líquidos",J21,SUM(J21:L21))*CONFIGURACAO_ISSQN!$B$1,2), ROUND(IF(CONFIGURACAO_ISSQN!$B$2="Emolumentos Líquidos",J21,SUM(J21:L21))*CONFIGURACAO_ISSQN!$B$1,2))</f>
        <v>70.08</v>
      </c>
      <c r="P21" s="234" t="n">
        <f aca="false">SUM(J21:O21)</f>
        <v>2423.42</v>
      </c>
      <c r="Q21" s="235"/>
      <c r="R21" s="235"/>
      <c r="AMJ21" s="226"/>
    </row>
    <row r="22" s="222" customFormat="true" ht="12.8" hidden="false" customHeight="false" outlineLevel="0" collapsed="false">
      <c r="B22" s="227" t="s">
        <v>189</v>
      </c>
      <c r="C22" s="241" t="s">
        <v>175</v>
      </c>
      <c r="D22" s="246" t="n">
        <f aca="false">F21+0.01</f>
        <v>350000.01</v>
      </c>
      <c r="E22" s="242" t="s">
        <v>173</v>
      </c>
      <c r="F22" s="243" t="n">
        <v>420000</v>
      </c>
      <c r="G22" s="244" t="n">
        <f aca="false">IF(MOD(($G$174/2)*10^(2+1),20)=5, TRUNC($G$174/2,2), ROUND($G$174/2,2))</f>
        <v>1547.66</v>
      </c>
      <c r="H22" s="231" t="n">
        <f aca="false">SUM(J22,L22)</f>
        <v>1547.66</v>
      </c>
      <c r="I22" s="231" t="n">
        <f aca="false">SUM(J22:M22)</f>
        <v>2405.21</v>
      </c>
      <c r="J22" s="231" t="n">
        <f aca="false">IF(MOD(G22*0.93*10^(2+1),20)=5, TRUNC(G22*0.93,2), ROUND(G22*0.93,2))</f>
        <v>1439.32</v>
      </c>
      <c r="K22" s="245" t="s">
        <v>166</v>
      </c>
      <c r="L22" s="245" t="n">
        <f aca="false">IF(MOD(G22*0.07*10^(2+1),20)=5, TRUNC(G22*0.07,2), ROUND(G22*0.07,2))</f>
        <v>108.34</v>
      </c>
      <c r="M22" s="234" t="n">
        <f aca="false">IF(MOD(($M$174/2)*10^(2+1),20)=5, TRUNC($M$174/2,2), ROUND($M$174/2,2))</f>
        <v>857.55</v>
      </c>
      <c r="N22" s="227" t="n">
        <f aca="false">IF(MOD(J22*0.8%*10^(2+1),20)=5, TRUNC(J22*0.8%,2), ROUND(J22*0.8%,2))</f>
        <v>11.51</v>
      </c>
      <c r="O22" s="227" t="n">
        <f aca="false">IF(MOD(IF(CONFIGURACAO_ISSQN!$B$2="Emolumentos Líquidos",J22,SUM(J22:L22))*CONFIGURACAO_ISSQN!$B$1*10^(2+1),20)=5, TRUNC(IF(CONFIGURACAO_ISSQN!$B$2="Emolumentos Líquidos",J22,SUM(J22:L22))*CONFIGURACAO_ISSQN!$B$1,2), ROUND(IF(CONFIGURACAO_ISSQN!$B$2="Emolumentos Líquidos",J22,SUM(J22:L22))*CONFIGURACAO_ISSQN!$B$1,2))</f>
        <v>71.97</v>
      </c>
      <c r="P22" s="234" t="n">
        <f aca="false">SUM(J22:O22)</f>
        <v>2488.69</v>
      </c>
      <c r="Q22" s="235"/>
      <c r="R22" s="235"/>
      <c r="AMJ22" s="226"/>
    </row>
    <row r="23" s="222" customFormat="true" ht="12.8" hidden="false" customHeight="false" outlineLevel="0" collapsed="false">
      <c r="B23" s="227" t="s">
        <v>190</v>
      </c>
      <c r="C23" s="241" t="s">
        <v>175</v>
      </c>
      <c r="D23" s="246" t="n">
        <f aca="false">F22+0.01</f>
        <v>420000.01</v>
      </c>
      <c r="E23" s="242" t="s">
        <v>173</v>
      </c>
      <c r="F23" s="243" t="n">
        <v>560000</v>
      </c>
      <c r="G23" s="244" t="n">
        <f aca="false">IF(MOD(($G$175/2)*10^(2+1),20)=5, TRUNC($G$175/2,2), ROUND($G$175/2,2))</f>
        <v>1588.49</v>
      </c>
      <c r="H23" s="231" t="n">
        <f aca="false">SUM(J23,L23)</f>
        <v>1588.49</v>
      </c>
      <c r="I23" s="231" t="n">
        <f aca="false">SUM(J23:M23)</f>
        <v>2638.07</v>
      </c>
      <c r="J23" s="231" t="n">
        <f aca="false">IF(MOD(G23*0.93*10^(2+1),20)=5, TRUNC(G23*0.93,2), ROUND(G23*0.93,2))</f>
        <v>1477.3</v>
      </c>
      <c r="K23" s="245" t="s">
        <v>166</v>
      </c>
      <c r="L23" s="245" t="n">
        <f aca="false">IF(MOD(G23*0.07*10^(2+1),20)=5, TRUNC(G23*0.07,2), ROUND(G23*0.07,2))</f>
        <v>111.19</v>
      </c>
      <c r="M23" s="234" t="n">
        <f aca="false">IF(MOD(($M$175/2)*10^(2+1),20)=5, TRUNC($M$175/2,2), ROUND($M$175/2,2))</f>
        <v>1049.58</v>
      </c>
      <c r="N23" s="227" t="n">
        <f aca="false">IF(MOD(J23*0.8%*10^(2+1),20)=5, TRUNC(J23*0.8%,2), ROUND(J23*0.8%,2))</f>
        <v>11.82</v>
      </c>
      <c r="O23" s="227" t="n">
        <f aca="false">IF(MOD(IF(CONFIGURACAO_ISSQN!$B$2="Emolumentos Líquidos",J23,SUM(J23:L23))*CONFIGURACAO_ISSQN!$B$1*10^(2+1),20)=5, TRUNC(IF(CONFIGURACAO_ISSQN!$B$2="Emolumentos Líquidos",J23,SUM(J23:L23))*CONFIGURACAO_ISSQN!$B$1,2), ROUND(IF(CONFIGURACAO_ISSQN!$B$2="Emolumentos Líquidos",J23,SUM(J23:L23))*CONFIGURACAO_ISSQN!$B$1,2))</f>
        <v>73.86</v>
      </c>
      <c r="P23" s="234" t="n">
        <f aca="false">SUM(J23:O23)</f>
        <v>2723.75</v>
      </c>
      <c r="Q23" s="235"/>
      <c r="R23" s="235"/>
      <c r="AMJ23" s="226"/>
    </row>
    <row r="24" s="222" customFormat="true" ht="12.8" hidden="false" customHeight="false" outlineLevel="0" collapsed="false">
      <c r="B24" s="227" t="s">
        <v>191</v>
      </c>
      <c r="C24" s="241" t="s">
        <v>175</v>
      </c>
      <c r="D24" s="246" t="n">
        <f aca="false">F23+0.01</f>
        <v>560000.01</v>
      </c>
      <c r="E24" s="242" t="s">
        <v>173</v>
      </c>
      <c r="F24" s="243" t="n">
        <v>700000</v>
      </c>
      <c r="G24" s="244" t="n">
        <f aca="false">IF(MOD(($G$176/2)*10^(2+1),20)=5, TRUNC($G$176/2,2), ROUND($G$176/2,2))</f>
        <v>1675.74</v>
      </c>
      <c r="H24" s="231" t="n">
        <f aca="false">SUM(J24,L24)</f>
        <v>1675.74</v>
      </c>
      <c r="I24" s="231" t="n">
        <f aca="false">SUM(J24:M24)</f>
        <v>2783.08</v>
      </c>
      <c r="J24" s="231" t="n">
        <f aca="false">IF(MOD(G24*0.93*10^(2+1),20)=5, TRUNC(G24*0.93,2), ROUND(G24*0.93,2))</f>
        <v>1558.44</v>
      </c>
      <c r="K24" s="245" t="s">
        <v>166</v>
      </c>
      <c r="L24" s="245" t="n">
        <f aca="false">IF(MOD(G24*0.07*10^(2+1),20)=5, TRUNC(G24*0.07,2), ROUND(G24*0.07,2))</f>
        <v>117.3</v>
      </c>
      <c r="M24" s="234" t="n">
        <f aca="false">IF(MOD(($M$176/2)*10^(2+1),20)=5, TRUNC($M$176/2,2), ROUND($M$176/2,2))</f>
        <v>1107.34</v>
      </c>
      <c r="N24" s="227" t="n">
        <f aca="false">IF(MOD(J24*0.8%*10^(2+1),20)=5, TRUNC(J24*0.8%,2), ROUND(J24*0.8%,2))</f>
        <v>12.47</v>
      </c>
      <c r="O24" s="227" t="n">
        <f aca="false">IF(MOD(IF(CONFIGURACAO_ISSQN!$B$2="Emolumentos Líquidos",J24,SUM(J24:L24))*CONFIGURACAO_ISSQN!$B$1*10^(2+1),20)=5, TRUNC(IF(CONFIGURACAO_ISSQN!$B$2="Emolumentos Líquidos",J24,SUM(J24:L24))*CONFIGURACAO_ISSQN!$B$1,2), ROUND(IF(CONFIGURACAO_ISSQN!$B$2="Emolumentos Líquidos",J24,SUM(J24:L24))*CONFIGURACAO_ISSQN!$B$1,2))</f>
        <v>77.92</v>
      </c>
      <c r="P24" s="234" t="n">
        <f aca="false">SUM(J24:O24)</f>
        <v>2873.47</v>
      </c>
      <c r="Q24" s="235"/>
      <c r="R24" s="235"/>
      <c r="AMJ24" s="226"/>
    </row>
    <row r="25" s="222" customFormat="true" ht="12.8" hidden="false" customHeight="false" outlineLevel="0" collapsed="false">
      <c r="B25" s="227" t="s">
        <v>192</v>
      </c>
      <c r="C25" s="241" t="s">
        <v>175</v>
      </c>
      <c r="D25" s="246" t="n">
        <f aca="false">F24+0.01</f>
        <v>700000.01</v>
      </c>
      <c r="E25" s="242" t="s">
        <v>173</v>
      </c>
      <c r="F25" s="243" t="n">
        <v>840000</v>
      </c>
      <c r="G25" s="244" t="n">
        <f aca="false">IF(MOD(($G$177/2)*10^(2+1),20)=5, TRUNC($G$177/2,2), ROUND($G$177/2,2))</f>
        <v>1763.22</v>
      </c>
      <c r="H25" s="231" t="n">
        <f aca="false">SUM(J25,L25)</f>
        <v>1763.22</v>
      </c>
      <c r="I25" s="231" t="n">
        <f aca="false">SUM(J25:M25)</f>
        <v>2928.36</v>
      </c>
      <c r="J25" s="231" t="n">
        <f aca="false">IF(MOD(G25*0.93*10^(2+1),20)=5, TRUNC(G25*0.93,2), ROUND(G25*0.93,2))</f>
        <v>1639.79</v>
      </c>
      <c r="K25" s="245" t="s">
        <v>166</v>
      </c>
      <c r="L25" s="245" t="n">
        <f aca="false">IF(MOD(G25*0.07*10^(2+1),20)=5, TRUNC(G25*0.07,2), ROUND(G25*0.07,2))</f>
        <v>123.43</v>
      </c>
      <c r="M25" s="234" t="n">
        <f aca="false">IF(MOD(($M$177/2)*10^(2+1),20)=5, TRUNC($M$177/2,2), ROUND($M$177/2,2))</f>
        <v>1165.14</v>
      </c>
      <c r="N25" s="227" t="n">
        <f aca="false">IF(MOD(J25*0.8%*10^(2+1),20)=5, TRUNC(J25*0.8%,2), ROUND(J25*0.8%,2))</f>
        <v>13.12</v>
      </c>
      <c r="O25" s="227" t="n">
        <f aca="false">IF(MOD(IF(CONFIGURACAO_ISSQN!$B$2="Emolumentos Líquidos",J25,SUM(J25:L25))*CONFIGURACAO_ISSQN!$B$1*10^(2+1),20)=5, TRUNC(IF(CONFIGURACAO_ISSQN!$B$2="Emolumentos Líquidos",J25,SUM(J25:L25))*CONFIGURACAO_ISSQN!$B$1,2), ROUND(IF(CONFIGURACAO_ISSQN!$B$2="Emolumentos Líquidos",J25,SUM(J25:L25))*CONFIGURACAO_ISSQN!$B$1,2))</f>
        <v>81.99</v>
      </c>
      <c r="P25" s="234" t="n">
        <f aca="false">SUM(J25:O25)</f>
        <v>3023.47</v>
      </c>
      <c r="Q25" s="235"/>
      <c r="R25" s="235"/>
      <c r="AMJ25" s="226"/>
    </row>
    <row r="26" s="222" customFormat="true" ht="12.8" hidden="false" customHeight="false" outlineLevel="0" collapsed="false">
      <c r="B26" s="227" t="s">
        <v>193</v>
      </c>
      <c r="C26" s="241" t="s">
        <v>175</v>
      </c>
      <c r="D26" s="246" t="n">
        <f aca="false">F25+0.01</f>
        <v>840000.01</v>
      </c>
      <c r="E26" s="242" t="s">
        <v>173</v>
      </c>
      <c r="F26" s="243" t="n">
        <v>1120000</v>
      </c>
      <c r="G26" s="244" t="n">
        <f aca="false">IF(MOD(($G$178/2)*10^(2+1),20)=5, TRUNC($G$178/2,2), ROUND($G$178/2,2))</f>
        <v>1851.01</v>
      </c>
      <c r="H26" s="231" t="n">
        <f aca="false">SUM(J26,L26)</f>
        <v>1851.01</v>
      </c>
      <c r="I26" s="231" t="n">
        <f aca="false">SUM(J26:M26)</f>
        <v>3279.75</v>
      </c>
      <c r="J26" s="231" t="n">
        <f aca="false">IF(MOD(G26*0.93*10^(2+1),20)=5, TRUNC(G26*0.93,2), ROUND(G26*0.93,2))</f>
        <v>1721.44</v>
      </c>
      <c r="K26" s="245" t="s">
        <v>166</v>
      </c>
      <c r="L26" s="245" t="n">
        <f aca="false">IF(MOD(G26*0.07*10^(2+1),20)=5, TRUNC(G26*0.07,2), ROUND(G26*0.07,2))</f>
        <v>129.57</v>
      </c>
      <c r="M26" s="234" t="n">
        <f aca="false">IF(MOD(($M$178/2)*10^(2+1),20)=5, TRUNC($M$178/2,2), ROUND($M$178/2,2))</f>
        <v>1428.74</v>
      </c>
      <c r="N26" s="227" t="n">
        <f aca="false">IF(MOD(J26*0.8%*10^(2+1),20)=5, TRUNC(J26*0.8%,2), ROUND(J26*0.8%,2))</f>
        <v>13.77</v>
      </c>
      <c r="O26" s="227" t="n">
        <f aca="false">IF(MOD(IF(CONFIGURACAO_ISSQN!$B$2="Emolumentos Líquidos",J26,SUM(J26:L26))*CONFIGURACAO_ISSQN!$B$1*10^(2+1),20)=5, TRUNC(IF(CONFIGURACAO_ISSQN!$B$2="Emolumentos Líquidos",J26,SUM(J26:L26))*CONFIGURACAO_ISSQN!$B$1,2), ROUND(IF(CONFIGURACAO_ISSQN!$B$2="Emolumentos Líquidos",J26,SUM(J26:L26))*CONFIGURACAO_ISSQN!$B$1,2))</f>
        <v>86.07</v>
      </c>
      <c r="P26" s="234" t="n">
        <f aca="false">SUM(J26:O26)</f>
        <v>3379.59</v>
      </c>
      <c r="Q26" s="235"/>
      <c r="R26" s="235"/>
      <c r="AMJ26" s="226"/>
    </row>
    <row r="27" s="222" customFormat="true" ht="12.8" hidden="false" customHeight="false" outlineLevel="0" collapsed="false">
      <c r="B27" s="227" t="s">
        <v>194</v>
      </c>
      <c r="C27" s="241" t="s">
        <v>175</v>
      </c>
      <c r="D27" s="246" t="n">
        <f aca="false">F26+0.01</f>
        <v>1120000.01</v>
      </c>
      <c r="E27" s="242" t="s">
        <v>173</v>
      </c>
      <c r="F27" s="243" t="n">
        <v>1400000</v>
      </c>
      <c r="G27" s="244" t="n">
        <f aca="false">IF(MOD(($G$179/2)*10^(2+1),20)=5, TRUNC($G$179/2,2), ROUND($G$179/2,2))</f>
        <v>2004.94</v>
      </c>
      <c r="H27" s="231" t="n">
        <f aca="false">SUM(J27,L27)</f>
        <v>2004.94</v>
      </c>
      <c r="I27" s="231" t="n">
        <f aca="false">SUM(J27:M27)</f>
        <v>3552.54</v>
      </c>
      <c r="J27" s="231" t="n">
        <f aca="false">IF(MOD(G27*0.93*10^(2+1),20)=5, TRUNC(G27*0.93,2), ROUND(G27*0.93,2))</f>
        <v>1864.59</v>
      </c>
      <c r="K27" s="245" t="s">
        <v>166</v>
      </c>
      <c r="L27" s="245" t="n">
        <f aca="false">IF(MOD(G27*0.07*10^(2+1),20)=5, TRUNC(G27*0.07,2), ROUND(G27*0.07,2))</f>
        <v>140.35</v>
      </c>
      <c r="M27" s="234" t="n">
        <f aca="false">IF(MOD(($M$179/2)*10^(2+1),20)=5, TRUNC($M$179/2,2), ROUND($M$179/2,2))</f>
        <v>1547.6</v>
      </c>
      <c r="N27" s="227" t="n">
        <f aca="false">IF(MOD(J27*0.8%*10^(2+1),20)=5, TRUNC(J27*0.8%,2), ROUND(J27*0.8%,2))</f>
        <v>14.92</v>
      </c>
      <c r="O27" s="227" t="n">
        <f aca="false">IF(MOD(IF(CONFIGURACAO_ISSQN!$B$2="Emolumentos Líquidos",J27,SUM(J27:L27))*CONFIGURACAO_ISSQN!$B$1*10^(2+1),20)=5, TRUNC(IF(CONFIGURACAO_ISSQN!$B$2="Emolumentos Líquidos",J27,SUM(J27:L27))*CONFIGURACAO_ISSQN!$B$1,2), ROUND(IF(CONFIGURACAO_ISSQN!$B$2="Emolumentos Líquidos",J27,SUM(J27:L27))*CONFIGURACAO_ISSQN!$B$1,2))</f>
        <v>93.23</v>
      </c>
      <c r="P27" s="234" t="n">
        <f aca="false">SUM(J27:O27)</f>
        <v>3660.69</v>
      </c>
      <c r="Q27" s="235"/>
      <c r="R27" s="235"/>
      <c r="AMJ27" s="226"/>
    </row>
    <row r="28" s="222" customFormat="true" ht="12.8" hidden="false" customHeight="false" outlineLevel="0" collapsed="false">
      <c r="B28" s="227" t="s">
        <v>195</v>
      </c>
      <c r="C28" s="241" t="s">
        <v>175</v>
      </c>
      <c r="D28" s="246" t="n">
        <f aca="false">F27+0.01</f>
        <v>1400000.01</v>
      </c>
      <c r="E28" s="242" t="s">
        <v>173</v>
      </c>
      <c r="F28" s="243" t="n">
        <v>1680000</v>
      </c>
      <c r="G28" s="244" t="n">
        <f aca="false">IF(MOD(($G$180/2)*10^(2+1),20)=5, TRUNC($G$180/2,2), ROUND($G$180/2,2))</f>
        <v>2159.14</v>
      </c>
      <c r="H28" s="231" t="n">
        <f aca="false">SUM(J28,L28)</f>
        <v>2159.14</v>
      </c>
      <c r="I28" s="231" t="n">
        <f aca="false">SUM(J28:M28)</f>
        <v>3825.78</v>
      </c>
      <c r="J28" s="231" t="n">
        <f aca="false">IF(MOD(G28*0.93*10^(2+1),20)=5, TRUNC(G28*0.93,2), ROUND(G28*0.93,2))</f>
        <v>2008</v>
      </c>
      <c r="K28" s="245" t="s">
        <v>166</v>
      </c>
      <c r="L28" s="245" t="n">
        <f aca="false">IF(MOD(G28*0.07*10^(2+1),20)=5, TRUNC(G28*0.07,2), ROUND(G28*0.07,2))</f>
        <v>151.14</v>
      </c>
      <c r="M28" s="234" t="n">
        <f aca="false">IF(MOD(($M$180/2)*10^(2+1),20)=5, TRUNC($M$180/2,2), ROUND($M$180/2,2))</f>
        <v>1666.64</v>
      </c>
      <c r="N28" s="227" t="n">
        <f aca="false">IF(MOD(J28*0.8%*10^(2+1),20)=5, TRUNC(J28*0.8%,2), ROUND(J28*0.8%,2))</f>
        <v>16.06</v>
      </c>
      <c r="O28" s="227" t="n">
        <f aca="false">IF(MOD(IF(CONFIGURACAO_ISSQN!$B$2="Emolumentos Líquidos",J28,SUM(J28:L28))*CONFIGURACAO_ISSQN!$B$1*10^(2+1),20)=5, TRUNC(IF(CONFIGURACAO_ISSQN!$B$2="Emolumentos Líquidos",J28,SUM(J28:L28))*CONFIGURACAO_ISSQN!$B$1,2), ROUND(IF(CONFIGURACAO_ISSQN!$B$2="Emolumentos Líquidos",J28,SUM(J28:L28))*CONFIGURACAO_ISSQN!$B$1,2))</f>
        <v>100.4</v>
      </c>
      <c r="P28" s="234" t="n">
        <f aca="false">SUM(J28:O28)</f>
        <v>3942.24</v>
      </c>
      <c r="Q28" s="235"/>
      <c r="R28" s="235"/>
      <c r="AMJ28" s="226"/>
    </row>
    <row r="29" s="222" customFormat="true" ht="12.8" hidden="false" customHeight="false" outlineLevel="0" collapsed="false">
      <c r="B29" s="227" t="s">
        <v>196</v>
      </c>
      <c r="C29" s="241" t="s">
        <v>175</v>
      </c>
      <c r="D29" s="246" t="n">
        <f aca="false">F28+0.01</f>
        <v>1680000.01</v>
      </c>
      <c r="E29" s="242" t="s">
        <v>173</v>
      </c>
      <c r="F29" s="243" t="n">
        <v>3200000</v>
      </c>
      <c r="G29" s="244" t="n">
        <f aca="false">IF(MOD(($G$181/2)*10^(2+1),20)=5, TRUNC($G$181/2,2), ROUND($G$181/2,2))</f>
        <v>2313.7</v>
      </c>
      <c r="H29" s="231" t="n">
        <f aca="false">SUM(J29,L29)</f>
        <v>2313.7</v>
      </c>
      <c r="I29" s="231" t="n">
        <f aca="false">SUM(J29:M29)</f>
        <v>4099.58</v>
      </c>
      <c r="J29" s="231" t="n">
        <f aca="false">IF(MOD(G29*0.93*10^(2+1),20)=5, TRUNC(G29*0.93,2), ROUND(G29*0.93,2))</f>
        <v>2151.74</v>
      </c>
      <c r="K29" s="245" t="s">
        <v>166</v>
      </c>
      <c r="L29" s="245" t="n">
        <f aca="false">IF(MOD(G29*0.07*10^(2+1),20)=5, TRUNC(G29*0.07,2), ROUND(G29*0.07,2))</f>
        <v>161.96</v>
      </c>
      <c r="M29" s="234" t="n">
        <f aca="false">IF(MOD(($M$181/2)*10^(2+1),20)=5, TRUNC($M$181/2,2), ROUND($M$181/2,2))</f>
        <v>1785.88</v>
      </c>
      <c r="N29" s="227" t="n">
        <f aca="false">IF(MOD(J29*0.8%*10^(2+1),20)=5, TRUNC(J29*0.8%,2), ROUND(J29*0.8%,2))</f>
        <v>17.21</v>
      </c>
      <c r="O29" s="227" t="n">
        <f aca="false">IF(MOD(IF(CONFIGURACAO_ISSQN!$B$2="Emolumentos Líquidos",J29,SUM(J29:L29))*CONFIGURACAO_ISSQN!$B$1*10^(2+1),20)=5, TRUNC(IF(CONFIGURACAO_ISSQN!$B$2="Emolumentos Líquidos",J29,SUM(J29:L29))*CONFIGURACAO_ISSQN!$B$1,2), ROUND(IF(CONFIGURACAO_ISSQN!$B$2="Emolumentos Líquidos",J29,SUM(J29:L29))*CONFIGURACAO_ISSQN!$B$1,2))</f>
        <v>107.59</v>
      </c>
      <c r="P29" s="234" t="n">
        <f aca="false">SUM(J29:O29)</f>
        <v>4224.38</v>
      </c>
      <c r="Q29" s="235"/>
      <c r="R29" s="235"/>
      <c r="AMJ29" s="226"/>
    </row>
    <row r="30" s="222" customFormat="true" ht="12.8" hidden="false" customHeight="false" outlineLevel="0" collapsed="false">
      <c r="B30" s="227" t="s">
        <v>197</v>
      </c>
      <c r="C30" s="247"/>
      <c r="D30" s="248"/>
      <c r="E30" s="248" t="s">
        <v>198</v>
      </c>
      <c r="F30" s="249" t="n">
        <v>3200000</v>
      </c>
      <c r="G30" s="250" t="n">
        <f aca="false">IF(MOD(($G$181/2)*10^(2+1),20)=5, TRUNC($G$181/2,2), ROUND($G$181/2,2))</f>
        <v>2313.7</v>
      </c>
      <c r="H30" s="231" t="n">
        <f aca="false">SUM(J30,L30)</f>
        <v>2313.7</v>
      </c>
      <c r="I30" s="231" t="n">
        <f aca="false">SUM(J30:M30)</f>
        <v>4099.58</v>
      </c>
      <c r="J30" s="231" t="n">
        <f aca="false">IF(MOD(G30*0.93*10^(2+1),20)=5, TRUNC(G30*0.93,2), ROUND(G30*0.93,2))</f>
        <v>2151.74</v>
      </c>
      <c r="K30" s="245" t="s">
        <v>166</v>
      </c>
      <c r="L30" s="245" t="n">
        <f aca="false">IF(MOD(G30*0.07*10^(2+1),20)=5, TRUNC(G30*0.07,2), ROUND(G30*0.07,2))</f>
        <v>161.96</v>
      </c>
      <c r="M30" s="234" t="n">
        <f aca="false">IF(MOD(($M$181/2)*10^(2+1),20)=5, TRUNC($M$181/2,2), ROUND($M$181/2,2))</f>
        <v>1785.88</v>
      </c>
      <c r="N30" s="227" t="n">
        <f aca="false">IF(MOD(J30*0.8%*10^(2+1),20)=5, TRUNC(J30*0.8%,2), ROUND(J30*0.8%,2))</f>
        <v>17.21</v>
      </c>
      <c r="O30" s="227" t="n">
        <f aca="false">IF(MOD(IF(CONFIGURACAO_ISSQN!$B$2="Emolumentos Líquidos",J30,SUM(J30:L30))*CONFIGURACAO_ISSQN!$B$1*10^(2+1),20)=5, TRUNC(IF(CONFIGURACAO_ISSQN!$B$2="Emolumentos Líquidos",J30,SUM(J30:L30))*CONFIGURACAO_ISSQN!$B$1,2), ROUND(IF(CONFIGURACAO_ISSQN!$B$2="Emolumentos Líquidos",J30,SUM(J30:L30))*CONFIGURACAO_ISSQN!$B$1,2))</f>
        <v>107.59</v>
      </c>
      <c r="P30" s="234" t="n">
        <f aca="false">SUM(J30:O30)</f>
        <v>4224.38</v>
      </c>
      <c r="Q30" s="235"/>
      <c r="R30" s="235"/>
      <c r="AMJ30" s="226"/>
    </row>
    <row r="31" s="222" customFormat="true" ht="22.35" hidden="false" customHeight="true" outlineLevel="0" collapsed="false">
      <c r="B31" s="236" t="s">
        <v>166</v>
      </c>
      <c r="C31" s="228" t="s">
        <v>199</v>
      </c>
      <c r="D31" s="228"/>
      <c r="E31" s="228"/>
      <c r="F31" s="228"/>
      <c r="G31" s="228"/>
      <c r="H31" s="228"/>
      <c r="I31" s="228"/>
      <c r="J31" s="228"/>
      <c r="K31" s="228"/>
      <c r="L31" s="228"/>
      <c r="M31" s="228"/>
      <c r="N31" s="228"/>
      <c r="O31" s="228"/>
      <c r="P31" s="228"/>
      <c r="Q31" s="235"/>
      <c r="R31" s="225"/>
      <c r="AMJ31" s="226"/>
    </row>
    <row r="32" s="222" customFormat="true" ht="12.8" hidden="false" customHeight="true" outlineLevel="0" collapsed="false">
      <c r="B32" s="236" t="s">
        <v>166</v>
      </c>
      <c r="C32" s="237" t="s">
        <v>171</v>
      </c>
      <c r="D32" s="237"/>
      <c r="E32" s="238" t="s">
        <v>171</v>
      </c>
      <c r="F32" s="238"/>
      <c r="G32" s="236"/>
      <c r="H32" s="236"/>
      <c r="I32" s="236"/>
      <c r="J32" s="236"/>
      <c r="K32" s="239"/>
      <c r="L32" s="239"/>
      <c r="M32" s="240"/>
      <c r="N32" s="236"/>
      <c r="O32" s="236"/>
      <c r="P32" s="240"/>
      <c r="Q32" s="235"/>
      <c r="R32" s="235"/>
      <c r="AMJ32" s="226"/>
    </row>
    <row r="33" s="222" customFormat="true" ht="12.8" hidden="false" customHeight="false" outlineLevel="0" collapsed="false">
      <c r="B33" s="227" t="s">
        <v>200</v>
      </c>
      <c r="C33" s="241"/>
      <c r="D33" s="242"/>
      <c r="E33" s="242" t="s">
        <v>173</v>
      </c>
      <c r="F33" s="243" t="n">
        <v>1400</v>
      </c>
      <c r="G33" s="244" t="n">
        <f aca="false">IF(MOD(($G$159/2)*10^(2+1),20)=5, TRUNC($G$159/2,2), ROUND($G$159/2,2))</f>
        <v>76.04</v>
      </c>
      <c r="H33" s="231" t="n">
        <f aca="false">SUM(J33,L33)</f>
        <v>76.04</v>
      </c>
      <c r="I33" s="231" t="n">
        <f aca="false">SUM(J33:M33)</f>
        <v>105.34</v>
      </c>
      <c r="J33" s="231" t="n">
        <f aca="false">IF(MOD(G33*0.93*10^(2+1),20)=5, TRUNC(G33*0.93,2), ROUND(G33*0.93,2))</f>
        <v>70.72</v>
      </c>
      <c r="K33" s="245" t="s">
        <v>166</v>
      </c>
      <c r="L33" s="245" t="n">
        <f aca="false">IF(MOD(G33*0.07*10^(2+1),20)=5, TRUNC(G33*0.07,2), ROUND(G33*0.07,2))</f>
        <v>5.32</v>
      </c>
      <c r="M33" s="234" t="n">
        <f aca="false">IF(MOD(($M$159/2)*10^(2+1),20)=5, TRUNC($M$159/2,2), ROUND($M$159/2,2))</f>
        <v>29.3</v>
      </c>
      <c r="N33" s="227" t="n">
        <f aca="false">IF(MOD(J33*0.8%*10^(2+1),20)=5, TRUNC(J33*0.8%,2), ROUND(J33*0.8%,2))</f>
        <v>0.57</v>
      </c>
      <c r="O33" s="227" t="n">
        <f aca="false">IF(MOD(IF(CONFIGURACAO_ISSQN!$B$2="Emolumentos Líquidos",J33,SUM(J33:L33))*CONFIGURACAO_ISSQN!$B$1*10^(2+1),20)=5, TRUNC(IF(CONFIGURACAO_ISSQN!$B$2="Emolumentos Líquidos",J33,SUM(J33:L33))*CONFIGURACAO_ISSQN!$B$1,2), ROUND(IF(CONFIGURACAO_ISSQN!$B$2="Emolumentos Líquidos",J33,SUM(J33:L33))*CONFIGURACAO_ISSQN!$B$1,2))</f>
        <v>3.54</v>
      </c>
      <c r="P33" s="234" t="n">
        <f aca="false">SUM(J33:O33)</f>
        <v>109.45</v>
      </c>
      <c r="Q33" s="235"/>
      <c r="R33" s="235"/>
      <c r="AMJ33" s="226"/>
    </row>
    <row r="34" s="222" customFormat="true" ht="12.8" hidden="false" customHeight="false" outlineLevel="0" collapsed="false">
      <c r="B34" s="227" t="s">
        <v>201</v>
      </c>
      <c r="C34" s="241" t="s">
        <v>175</v>
      </c>
      <c r="D34" s="246" t="n">
        <f aca="false">F33+0.01</f>
        <v>1400.01</v>
      </c>
      <c r="E34" s="242" t="s">
        <v>173</v>
      </c>
      <c r="F34" s="243" t="n">
        <v>2720</v>
      </c>
      <c r="G34" s="244" t="n">
        <f aca="false">IF(MOD(($G$160/2)*10^(2+1),20)=5, TRUNC($G$160/2,2), ROUND($G$160/2,2))</f>
        <v>124.04</v>
      </c>
      <c r="H34" s="231" t="n">
        <f aca="false">SUM(J34,L34)</f>
        <v>124.04</v>
      </c>
      <c r="I34" s="231" t="n">
        <f aca="false">SUM(J34:M34)</f>
        <v>171.84</v>
      </c>
      <c r="J34" s="231" t="n">
        <f aca="false">IF(MOD(G34*0.93*10^(2+1),20)=5, TRUNC(G34*0.93,2), ROUND(G34*0.93,2))</f>
        <v>115.36</v>
      </c>
      <c r="K34" s="245" t="s">
        <v>166</v>
      </c>
      <c r="L34" s="245" t="n">
        <f aca="false">IF(MOD(G34*0.07*10^(2+1),20)=5, TRUNC(G34*0.07,2), ROUND(G34*0.07,2))</f>
        <v>8.68</v>
      </c>
      <c r="M34" s="234" t="n">
        <f aca="false">IF(MOD(($M$160/2)*10^(2+1),20)=5, TRUNC($M$160/2,2), ROUND($M$160/2,2))</f>
        <v>47.8</v>
      </c>
      <c r="N34" s="227" t="n">
        <f aca="false">IF(MOD(J34*0.8%*10^(2+1),20)=5, TRUNC(J34*0.8%,2), ROUND(J34*0.8%,2))</f>
        <v>0.92</v>
      </c>
      <c r="O34" s="227" t="n">
        <f aca="false">IF(MOD(IF(CONFIGURACAO_ISSQN!$B$2="Emolumentos Líquidos",J34,SUM(J34:L34))*CONFIGURACAO_ISSQN!$B$1*10^(2+1),20)=5, TRUNC(IF(CONFIGURACAO_ISSQN!$B$2="Emolumentos Líquidos",J34,SUM(J34:L34))*CONFIGURACAO_ISSQN!$B$1,2), ROUND(IF(CONFIGURACAO_ISSQN!$B$2="Emolumentos Líquidos",J34,SUM(J34:L34))*CONFIGURACAO_ISSQN!$B$1,2))</f>
        <v>5.77</v>
      </c>
      <c r="P34" s="234" t="n">
        <f aca="false">SUM(J34:O34)</f>
        <v>178.53</v>
      </c>
      <c r="Q34" s="235"/>
      <c r="R34" s="235"/>
      <c r="AMJ34" s="226"/>
    </row>
    <row r="35" s="222" customFormat="true" ht="12.8" hidden="false" customHeight="false" outlineLevel="0" collapsed="false">
      <c r="B35" s="227" t="s">
        <v>202</v>
      </c>
      <c r="C35" s="241" t="s">
        <v>175</v>
      </c>
      <c r="D35" s="246" t="n">
        <f aca="false">F34+0.01</f>
        <v>2720.01</v>
      </c>
      <c r="E35" s="242" t="s">
        <v>173</v>
      </c>
      <c r="F35" s="243" t="n">
        <v>5440</v>
      </c>
      <c r="G35" s="244" t="n">
        <f aca="false">IF(MOD(($G$161/2)*10^(2+1),20)=5, TRUNC($G$161/2,2), ROUND($G$161/2,2))</f>
        <v>179.76</v>
      </c>
      <c r="H35" s="231" t="n">
        <f aca="false">SUM(J35,L35)</f>
        <v>179.76</v>
      </c>
      <c r="I35" s="231" t="n">
        <f aca="false">SUM(J35:M35)</f>
        <v>249.02</v>
      </c>
      <c r="J35" s="231" t="n">
        <f aca="false">IF(MOD(G35*0.93*10^(2+1),20)=5, TRUNC(G35*0.93,2), ROUND(G35*0.93,2))</f>
        <v>167.18</v>
      </c>
      <c r="K35" s="245" t="s">
        <v>166</v>
      </c>
      <c r="L35" s="245" t="n">
        <f aca="false">IF(MOD(G35*0.07*10^(2+1),20)=5, TRUNC(G35*0.07,2), ROUND(G35*0.07,2))</f>
        <v>12.58</v>
      </c>
      <c r="M35" s="234" t="n">
        <f aca="false">IF(MOD(($M$161/2)*10^(2+1),20)=5, TRUNC($M$161/2,2), ROUND($M$161/2,2))</f>
        <v>69.26</v>
      </c>
      <c r="N35" s="227" t="n">
        <f aca="false">IF(MOD(J35*0.8%*10^(2+1),20)=5, TRUNC(J35*0.8%,2), ROUND(J35*0.8%,2))</f>
        <v>1.34</v>
      </c>
      <c r="O35" s="227" t="n">
        <f aca="false">IF(MOD(IF(CONFIGURACAO_ISSQN!$B$2="Emolumentos Líquidos",J35,SUM(J35:L35))*CONFIGURACAO_ISSQN!$B$1*10^(2+1),20)=5, TRUNC(IF(CONFIGURACAO_ISSQN!$B$2="Emolumentos Líquidos",J35,SUM(J35:L35))*CONFIGURACAO_ISSQN!$B$1,2), ROUND(IF(CONFIGURACAO_ISSQN!$B$2="Emolumentos Líquidos",J35,SUM(J35:L35))*CONFIGURACAO_ISSQN!$B$1,2))</f>
        <v>8.36</v>
      </c>
      <c r="P35" s="234" t="n">
        <f aca="false">SUM(J35:O35)</f>
        <v>258.72</v>
      </c>
      <c r="Q35" s="235"/>
      <c r="R35" s="235"/>
      <c r="AMJ35" s="226"/>
    </row>
    <row r="36" s="222" customFormat="true" ht="12.8" hidden="false" customHeight="false" outlineLevel="0" collapsed="false">
      <c r="B36" s="227" t="s">
        <v>203</v>
      </c>
      <c r="C36" s="241" t="s">
        <v>175</v>
      </c>
      <c r="D36" s="246" t="n">
        <f aca="false">F35+0.01</f>
        <v>5440.01</v>
      </c>
      <c r="E36" s="242" t="s">
        <v>173</v>
      </c>
      <c r="F36" s="243" t="n">
        <v>7000</v>
      </c>
      <c r="G36" s="244" t="n">
        <f aca="false">IF(MOD(($G$162/2)*10^(2+1),20)=5, TRUNC($G$162/2,2), ROUND($G$162/2,2))</f>
        <v>248.84</v>
      </c>
      <c r="H36" s="231" t="n">
        <f aca="false">SUM(J36,L36)</f>
        <v>248.84</v>
      </c>
      <c r="I36" s="231" t="n">
        <f aca="false">SUM(J36:M36)</f>
        <v>344.73</v>
      </c>
      <c r="J36" s="231" t="n">
        <f aca="false">IF(MOD(G36*0.93*10^(2+1),20)=5, TRUNC(G36*0.93,2), ROUND(G36*0.93,2))</f>
        <v>231.42</v>
      </c>
      <c r="K36" s="245" t="s">
        <v>166</v>
      </c>
      <c r="L36" s="245" t="n">
        <f aca="false">IF(MOD(G36*0.07*10^(2+1),20)=5, TRUNC(G36*0.07,2), ROUND(G36*0.07,2))</f>
        <v>17.42</v>
      </c>
      <c r="M36" s="234" t="n">
        <f aca="false">IF(MOD(($M$162/2)*10^(2+1),20)=5, TRUNC($M$162/2,2), ROUND($M$162/2,2))</f>
        <v>95.89</v>
      </c>
      <c r="N36" s="227" t="n">
        <f aca="false">IF(MOD(J36*0.8%*10^(2+1),20)=5, TRUNC(J36*0.8%,2), ROUND(J36*0.8%,2))</f>
        <v>1.85</v>
      </c>
      <c r="O36" s="227" t="n">
        <f aca="false">IF(MOD(IF(CONFIGURACAO_ISSQN!$B$2="Emolumentos Líquidos",J36,SUM(J36:L36))*CONFIGURACAO_ISSQN!$B$1*10^(2+1),20)=5, TRUNC(IF(CONFIGURACAO_ISSQN!$B$2="Emolumentos Líquidos",J36,SUM(J36:L36))*CONFIGURACAO_ISSQN!$B$1,2), ROUND(IF(CONFIGURACAO_ISSQN!$B$2="Emolumentos Líquidos",J36,SUM(J36:L36))*CONFIGURACAO_ISSQN!$B$1,2))</f>
        <v>11.57</v>
      </c>
      <c r="P36" s="234" t="n">
        <f aca="false">SUM(J36:O36)</f>
        <v>358.15</v>
      </c>
      <c r="Q36" s="235"/>
      <c r="R36" s="235"/>
      <c r="AMJ36" s="226"/>
    </row>
    <row r="37" s="222" customFormat="true" ht="12.8" hidden="false" customHeight="false" outlineLevel="0" collapsed="false">
      <c r="B37" s="227" t="s">
        <v>204</v>
      </c>
      <c r="C37" s="241" t="s">
        <v>175</v>
      </c>
      <c r="D37" s="246" t="n">
        <f aca="false">F36+0.01</f>
        <v>7000.01</v>
      </c>
      <c r="E37" s="242" t="s">
        <v>173</v>
      </c>
      <c r="F37" s="243" t="n">
        <v>14000</v>
      </c>
      <c r="G37" s="244" t="n">
        <f aca="false">IF(MOD(($G$163/2)*10^(2+1),20)=5, TRUNC($G$163/2,2), ROUND($G$163/2,2))</f>
        <v>331.86</v>
      </c>
      <c r="H37" s="231" t="n">
        <f aca="false">SUM(J37,L37)</f>
        <v>331.86</v>
      </c>
      <c r="I37" s="231" t="n">
        <f aca="false">SUM(J37:M37)</f>
        <v>459.72</v>
      </c>
      <c r="J37" s="231" t="n">
        <f aca="false">IF(MOD(G37*0.93*10^(2+1),20)=5, TRUNC(G37*0.93,2), ROUND(G37*0.93,2))</f>
        <v>308.63</v>
      </c>
      <c r="K37" s="245" t="s">
        <v>166</v>
      </c>
      <c r="L37" s="245" t="n">
        <f aca="false">IF(MOD(G37*0.07*10^(2+1),20)=5, TRUNC(G37*0.07,2), ROUND(G37*0.07,2))</f>
        <v>23.23</v>
      </c>
      <c r="M37" s="234" t="n">
        <f aca="false">IF(MOD(($M$163/2)*10^(2+1),20)=5, TRUNC($M$163/2,2), ROUND($M$163/2,2))</f>
        <v>127.86</v>
      </c>
      <c r="N37" s="227" t="n">
        <f aca="false">IF(MOD(J37*0.8%*10^(2+1),20)=5, TRUNC(J37*0.8%,2), ROUND(J37*0.8%,2))</f>
        <v>2.47</v>
      </c>
      <c r="O37" s="227" t="n">
        <f aca="false">IF(MOD(IF(CONFIGURACAO_ISSQN!$B$2="Emolumentos Líquidos",J37,SUM(J37:L37))*CONFIGURACAO_ISSQN!$B$1*10^(2+1),20)=5, TRUNC(IF(CONFIGURACAO_ISSQN!$B$2="Emolumentos Líquidos",J37,SUM(J37:L37))*CONFIGURACAO_ISSQN!$B$1,2), ROUND(IF(CONFIGURACAO_ISSQN!$B$2="Emolumentos Líquidos",J37,SUM(J37:L37))*CONFIGURACAO_ISSQN!$B$1,2))</f>
        <v>15.43</v>
      </c>
      <c r="P37" s="234" t="n">
        <f aca="false">SUM(J37:O37)</f>
        <v>477.62</v>
      </c>
      <c r="Q37" s="235"/>
      <c r="R37" s="235"/>
      <c r="AMJ37" s="226"/>
    </row>
    <row r="38" s="222" customFormat="true" ht="12.8" hidden="false" customHeight="false" outlineLevel="0" collapsed="false">
      <c r="B38" s="227" t="s">
        <v>205</v>
      </c>
      <c r="C38" s="241" t="s">
        <v>175</v>
      </c>
      <c r="D38" s="246" t="n">
        <f aca="false">F37+0.01</f>
        <v>14000.01</v>
      </c>
      <c r="E38" s="242" t="s">
        <v>173</v>
      </c>
      <c r="F38" s="243" t="n">
        <v>28000</v>
      </c>
      <c r="G38" s="244" t="n">
        <f aca="false">IF(MOD(($G$164/2)*10^(2+1),20)=5, TRUNC($G$164/2,2), ROUND($G$164/2,2))</f>
        <v>428.72</v>
      </c>
      <c r="H38" s="231" t="n">
        <f aca="false">SUM(J38,L38)</f>
        <v>428.72</v>
      </c>
      <c r="I38" s="231" t="n">
        <f aca="false">SUM(J38:M38)</f>
        <v>593.93</v>
      </c>
      <c r="J38" s="231" t="n">
        <f aca="false">IF(MOD(G38*0.93*10^(2+1),20)=5, TRUNC(G38*0.93,2), ROUND(G38*0.93,2))</f>
        <v>398.71</v>
      </c>
      <c r="K38" s="245" t="s">
        <v>166</v>
      </c>
      <c r="L38" s="245" t="n">
        <f aca="false">IF(MOD(G38*0.07*10^(2+1),20)=5, TRUNC(G38*0.07,2), ROUND(G38*0.07,2))</f>
        <v>30.01</v>
      </c>
      <c r="M38" s="234" t="n">
        <f aca="false">IF(MOD(($M$164/2)*10^(2+1),20)=5, TRUNC($M$164/2,2), ROUND($M$164/2,2))</f>
        <v>165.21</v>
      </c>
      <c r="N38" s="227" t="n">
        <f aca="false">IF(MOD(J38*0.8%*10^(2+1),20)=5, TRUNC(J38*0.8%,2), ROUND(J38*0.8%,2))</f>
        <v>3.19</v>
      </c>
      <c r="O38" s="227" t="n">
        <f aca="false">IF(MOD(IF(CONFIGURACAO_ISSQN!$B$2="Emolumentos Líquidos",J38,SUM(J38:L38))*CONFIGURACAO_ISSQN!$B$1*10^(2+1),20)=5, TRUNC(IF(CONFIGURACAO_ISSQN!$B$2="Emolumentos Líquidos",J38,SUM(J38:L38))*CONFIGURACAO_ISSQN!$B$1,2), ROUND(IF(CONFIGURACAO_ISSQN!$B$2="Emolumentos Líquidos",J38,SUM(J38:L38))*CONFIGURACAO_ISSQN!$B$1,2))</f>
        <v>19.94</v>
      </c>
      <c r="P38" s="234" t="n">
        <f aca="false">SUM(J38:O38)</f>
        <v>617.06</v>
      </c>
      <c r="Q38" s="235"/>
      <c r="R38" s="235"/>
      <c r="AMJ38" s="226"/>
    </row>
    <row r="39" s="222" customFormat="true" ht="12.8" hidden="false" customHeight="false" outlineLevel="0" collapsed="false">
      <c r="B39" s="227" t="s">
        <v>206</v>
      </c>
      <c r="C39" s="241" t="s">
        <v>175</v>
      </c>
      <c r="D39" s="246" t="n">
        <f aca="false">F38+0.01</f>
        <v>28000.01</v>
      </c>
      <c r="E39" s="242" t="s">
        <v>173</v>
      </c>
      <c r="F39" s="243" t="n">
        <v>42000</v>
      </c>
      <c r="G39" s="244" t="n">
        <f aca="false">IF(MOD(($G$165/2)*10^(2+1),20)=5, TRUNC($G$165/2,2), ROUND($G$165/2,2))</f>
        <v>539.26</v>
      </c>
      <c r="H39" s="231" t="n">
        <f aca="false">SUM(J39,L39)</f>
        <v>539.26</v>
      </c>
      <c r="I39" s="231" t="n">
        <f aca="false">SUM(J39:M39)</f>
        <v>747.06</v>
      </c>
      <c r="J39" s="231" t="n">
        <f aca="false">IF(MOD(G39*0.93*10^(2+1),20)=5, TRUNC(G39*0.93,2), ROUND(G39*0.93,2))</f>
        <v>501.51</v>
      </c>
      <c r="K39" s="245" t="s">
        <v>166</v>
      </c>
      <c r="L39" s="245" t="n">
        <f aca="false">IF(MOD(G39*0.07*10^(2+1),20)=5, TRUNC(G39*0.07,2), ROUND(G39*0.07,2))</f>
        <v>37.75</v>
      </c>
      <c r="M39" s="234" t="n">
        <f aca="false">IF(MOD(($M$165/2)*10^(2+1),20)=5, TRUNC($M$165/2,2), ROUND($M$165/2,2))</f>
        <v>207.8</v>
      </c>
      <c r="N39" s="227" t="n">
        <f aca="false">IF(MOD(J39*0.8%*10^(2+1),20)=5, TRUNC(J39*0.8%,2), ROUND(J39*0.8%,2))</f>
        <v>4.01</v>
      </c>
      <c r="O39" s="227" t="n">
        <f aca="false">IF(MOD(IF(CONFIGURACAO_ISSQN!$B$2="Emolumentos Líquidos",J39,SUM(J39:L39))*CONFIGURACAO_ISSQN!$B$1*10^(2+1),20)=5, TRUNC(IF(CONFIGURACAO_ISSQN!$B$2="Emolumentos Líquidos",J39,SUM(J39:L39))*CONFIGURACAO_ISSQN!$B$1,2), ROUND(IF(CONFIGURACAO_ISSQN!$B$2="Emolumentos Líquidos",J39,SUM(J39:L39))*CONFIGURACAO_ISSQN!$B$1,2))</f>
        <v>25.08</v>
      </c>
      <c r="P39" s="234" t="n">
        <f aca="false">SUM(J39:O39)</f>
        <v>776.15</v>
      </c>
      <c r="Q39" s="235"/>
      <c r="R39" s="235"/>
      <c r="AMJ39" s="226"/>
    </row>
    <row r="40" s="222" customFormat="true" ht="12.8" hidden="false" customHeight="false" outlineLevel="0" collapsed="false">
      <c r="B40" s="227" t="s">
        <v>207</v>
      </c>
      <c r="C40" s="241" t="s">
        <v>175</v>
      </c>
      <c r="D40" s="246" t="n">
        <f aca="false">F39+0.01</f>
        <v>42000.01</v>
      </c>
      <c r="E40" s="242" t="s">
        <v>173</v>
      </c>
      <c r="F40" s="243" t="n">
        <v>56000</v>
      </c>
      <c r="G40" s="244" t="n">
        <f aca="false">IF(MOD(($G$166/2)*10^(2+1),20)=5, TRUNC($G$166/2,2), ROUND($G$166/2,2))</f>
        <v>663.83</v>
      </c>
      <c r="H40" s="231" t="n">
        <f aca="false">SUM(J40,L40)</f>
        <v>663.83</v>
      </c>
      <c r="I40" s="231" t="n">
        <f aca="false">SUM(J40:M40)</f>
        <v>919.61</v>
      </c>
      <c r="J40" s="231" t="n">
        <f aca="false">IF(MOD(G40*0.93*10^(2+1),20)=5, TRUNC(G40*0.93,2), ROUND(G40*0.93,2))</f>
        <v>617.36</v>
      </c>
      <c r="K40" s="245" t="s">
        <v>166</v>
      </c>
      <c r="L40" s="245" t="n">
        <f aca="false">IF(MOD(G40*0.07*10^(2+1),20)=5, TRUNC(G40*0.07,2), ROUND(G40*0.07,2))</f>
        <v>46.47</v>
      </c>
      <c r="M40" s="234" t="n">
        <f aca="false">IF(MOD(($M$166/2)*10^(2+1),20)=5, TRUNC($M$166/2,2), ROUND($M$166/2,2))</f>
        <v>255.78</v>
      </c>
      <c r="N40" s="227" t="n">
        <f aca="false">IF(MOD(J40*0.8%*10^(2+1),20)=5, TRUNC(J40*0.8%,2), ROUND(J40*0.8%,2))</f>
        <v>4.94</v>
      </c>
      <c r="O40" s="227" t="n">
        <f aca="false">IF(MOD(IF(CONFIGURACAO_ISSQN!$B$2="Emolumentos Líquidos",J40,SUM(J40:L40))*CONFIGURACAO_ISSQN!$B$1*10^(2+1),20)=5, TRUNC(IF(CONFIGURACAO_ISSQN!$B$2="Emolumentos Líquidos",J40,SUM(J40:L40))*CONFIGURACAO_ISSQN!$B$1,2), ROUND(IF(CONFIGURACAO_ISSQN!$B$2="Emolumentos Líquidos",J40,SUM(J40:L40))*CONFIGURACAO_ISSQN!$B$1,2))</f>
        <v>30.87</v>
      </c>
      <c r="P40" s="234" t="n">
        <f aca="false">SUM(J40:O40)</f>
        <v>955.42</v>
      </c>
      <c r="Q40" s="235"/>
      <c r="R40" s="235"/>
      <c r="AMJ40" s="226"/>
    </row>
    <row r="41" s="222" customFormat="true" ht="12.8" hidden="false" customHeight="false" outlineLevel="0" collapsed="false">
      <c r="B41" s="227" t="s">
        <v>208</v>
      </c>
      <c r="C41" s="241" t="s">
        <v>175</v>
      </c>
      <c r="D41" s="246" t="n">
        <f aca="false">F40+0.01</f>
        <v>56000.01</v>
      </c>
      <c r="E41" s="242" t="s">
        <v>173</v>
      </c>
      <c r="F41" s="243" t="n">
        <v>70000</v>
      </c>
      <c r="G41" s="244" t="n">
        <f aca="false">IF(MOD(($G$167/2)*10^(2+1),20)=5, TRUNC($G$167/2,2), ROUND($G$167/2,2))</f>
        <v>802.15</v>
      </c>
      <c r="H41" s="231" t="n">
        <f aca="false">SUM(J41,L41)</f>
        <v>802.15</v>
      </c>
      <c r="I41" s="231" t="n">
        <f aca="false">SUM(J41:M41)</f>
        <v>1111.24</v>
      </c>
      <c r="J41" s="231" t="n">
        <f aca="false">IF(MOD(G41*0.93*10^(2+1),20)=5, TRUNC(G41*0.93,2), ROUND(G41*0.93,2))</f>
        <v>746</v>
      </c>
      <c r="K41" s="245" t="s">
        <v>166</v>
      </c>
      <c r="L41" s="245" t="n">
        <f aca="false">IF(MOD(G41*0.07*10^(2+1),20)=5, TRUNC(G41*0.07,2), ROUND(G41*0.07,2))</f>
        <v>56.15</v>
      </c>
      <c r="M41" s="234" t="n">
        <f aca="false">IF(MOD(($M$167/2)*10^(2+1),20)=5, TRUNC($M$167/2,2), ROUND($M$167/2,2))</f>
        <v>309.09</v>
      </c>
      <c r="N41" s="227" t="n">
        <f aca="false">IF(MOD(J41*0.8%*10^(2+1),20)=5, TRUNC(J41*0.8%,2), ROUND(J41*0.8%,2))</f>
        <v>5.97</v>
      </c>
      <c r="O41" s="227" t="n">
        <f aca="false">IF(MOD(IF(CONFIGURACAO_ISSQN!$B$2="Emolumentos Líquidos",J41,SUM(J41:L41))*CONFIGURACAO_ISSQN!$B$1*10^(2+1),20)=5, TRUNC(IF(CONFIGURACAO_ISSQN!$B$2="Emolumentos Líquidos",J41,SUM(J41:L41))*CONFIGURACAO_ISSQN!$B$1,2), ROUND(IF(CONFIGURACAO_ISSQN!$B$2="Emolumentos Líquidos",J41,SUM(J41:L41))*CONFIGURACAO_ISSQN!$B$1,2))</f>
        <v>37.3</v>
      </c>
      <c r="P41" s="234" t="n">
        <f aca="false">SUM(J41:O41)</f>
        <v>1154.51</v>
      </c>
      <c r="Q41" s="235"/>
      <c r="R41" s="235"/>
      <c r="AMJ41" s="226"/>
    </row>
    <row r="42" s="222" customFormat="true" ht="12.8" hidden="false" customHeight="false" outlineLevel="0" collapsed="false">
      <c r="B42" s="227" t="s">
        <v>209</v>
      </c>
      <c r="C42" s="241" t="s">
        <v>175</v>
      </c>
      <c r="D42" s="246" t="n">
        <f aca="false">F41+0.01</f>
        <v>70000.01</v>
      </c>
      <c r="E42" s="242" t="s">
        <v>173</v>
      </c>
      <c r="F42" s="243" t="n">
        <v>105000</v>
      </c>
      <c r="G42" s="244" t="n">
        <f aca="false">IF(MOD(($G$168/2)*10^(2+1),20)=5, TRUNC($G$168/2,2), ROUND($G$168/2,2))</f>
        <v>1009.56</v>
      </c>
      <c r="H42" s="231" t="n">
        <f aca="false">SUM(J42,L42)</f>
        <v>1009.56</v>
      </c>
      <c r="I42" s="231" t="n">
        <f aca="false">SUM(J42:M42)</f>
        <v>1398.56</v>
      </c>
      <c r="J42" s="231" t="n">
        <f aca="false">IF(MOD(G42*0.93*10^(2+1),20)=5, TRUNC(G42*0.93,2), ROUND(G42*0.93,2))</f>
        <v>938.89</v>
      </c>
      <c r="K42" s="245" t="s">
        <v>166</v>
      </c>
      <c r="L42" s="245" t="n">
        <f aca="false">IF(MOD(G42*0.07*10^(2+1),20)=5, TRUNC(G42*0.07,2), ROUND(G42*0.07,2))</f>
        <v>70.67</v>
      </c>
      <c r="M42" s="234" t="n">
        <f aca="false">IF(MOD(($M$168/2)*10^(2+1),20)=5, TRUNC($M$168/2,2), ROUND($M$168/2,2))</f>
        <v>389</v>
      </c>
      <c r="N42" s="227" t="n">
        <f aca="false">IF(MOD(J42*0.8%*10^(2+1),20)=5, TRUNC(J42*0.8%,2), ROUND(J42*0.8%,2))</f>
        <v>7.51</v>
      </c>
      <c r="O42" s="227" t="n">
        <f aca="false">IF(MOD(IF(CONFIGURACAO_ISSQN!$B$2="Emolumentos Líquidos",J42,SUM(J42:L42))*CONFIGURACAO_ISSQN!$B$1*10^(2+1),20)=5, TRUNC(IF(CONFIGURACAO_ISSQN!$B$2="Emolumentos Líquidos",J42,SUM(J42:L42))*CONFIGURACAO_ISSQN!$B$1,2), ROUND(IF(CONFIGURACAO_ISSQN!$B$2="Emolumentos Líquidos",J42,SUM(J42:L42))*CONFIGURACAO_ISSQN!$B$1,2))</f>
        <v>46.94</v>
      </c>
      <c r="P42" s="234" t="n">
        <f aca="false">SUM(J42:O42)</f>
        <v>1453.01</v>
      </c>
      <c r="Q42" s="235"/>
      <c r="R42" s="235"/>
      <c r="AMJ42" s="226"/>
    </row>
    <row r="43" s="222" customFormat="true" ht="12.8" hidden="false" customHeight="false" outlineLevel="0" collapsed="false">
      <c r="B43" s="227" t="s">
        <v>210</v>
      </c>
      <c r="C43" s="241" t="s">
        <v>175</v>
      </c>
      <c r="D43" s="246" t="n">
        <f aca="false">F42+0.01</f>
        <v>105000.01</v>
      </c>
      <c r="E43" s="242" t="s">
        <v>173</v>
      </c>
      <c r="F43" s="243" t="n">
        <v>140000</v>
      </c>
      <c r="G43" s="244" t="n">
        <f aca="false">IF(MOD(($G$169/2)*10^(2+1),20)=5, TRUNC($G$169/2,2), ROUND($G$169/2,2))</f>
        <v>1213.62</v>
      </c>
      <c r="H43" s="231" t="n">
        <f aca="false">SUM(J43,L43)</f>
        <v>1213.62</v>
      </c>
      <c r="I43" s="231" t="n">
        <f aca="false">SUM(J43:M43)</f>
        <v>1777.54</v>
      </c>
      <c r="J43" s="231" t="n">
        <f aca="false">IF(MOD(G43*0.93*10^(2+1),20)=5, TRUNC(G43*0.93,2), ROUND(G43*0.93,2))</f>
        <v>1128.67</v>
      </c>
      <c r="K43" s="245" t="s">
        <v>166</v>
      </c>
      <c r="L43" s="245" t="n">
        <f aca="false">IF(MOD(G43*0.07*10^(2+1),20)=5, TRUNC(G43*0.07,2), ROUND(G43*0.07,2))</f>
        <v>84.95</v>
      </c>
      <c r="M43" s="234" t="n">
        <f aca="false">IF(MOD(($M$169/2)*10^(2+1),20)=5, TRUNC($M$169/2,2), ROUND($M$169/2,2))</f>
        <v>563.92</v>
      </c>
      <c r="N43" s="227" t="n">
        <f aca="false">IF(MOD(J43*0.8%*10^(2+1),20)=5, TRUNC(J43*0.8%,2), ROUND(J43*0.8%,2))</f>
        <v>9.03</v>
      </c>
      <c r="O43" s="227" t="n">
        <f aca="false">IF(MOD(IF(CONFIGURACAO_ISSQN!$B$2="Emolumentos Líquidos",J43,SUM(J43:L43))*CONFIGURACAO_ISSQN!$B$1*10^(2+1),20)=5, TRUNC(IF(CONFIGURACAO_ISSQN!$B$2="Emolumentos Líquidos",J43,SUM(J43:L43))*CONFIGURACAO_ISSQN!$B$1,2), ROUND(IF(CONFIGURACAO_ISSQN!$B$2="Emolumentos Líquidos",J43,SUM(J43:L43))*CONFIGURACAO_ISSQN!$B$1,2))</f>
        <v>56.43</v>
      </c>
      <c r="P43" s="234" t="n">
        <f aca="false">SUM(J43:O43)</f>
        <v>1843</v>
      </c>
      <c r="Q43" s="235"/>
      <c r="R43" s="235"/>
      <c r="AMJ43" s="226"/>
    </row>
    <row r="44" s="222" customFormat="true" ht="12.8" hidden="false" customHeight="false" outlineLevel="0" collapsed="false">
      <c r="B44" s="227" t="s">
        <v>211</v>
      </c>
      <c r="C44" s="241" t="s">
        <v>175</v>
      </c>
      <c r="D44" s="246" t="n">
        <f aca="false">F43+0.01</f>
        <v>140000.01</v>
      </c>
      <c r="E44" s="242" t="s">
        <v>173</v>
      </c>
      <c r="F44" s="243" t="n">
        <v>175000</v>
      </c>
      <c r="G44" s="244" t="n">
        <f aca="false">IF(MOD(($G$170/2)*10^(2+1),20)=5, TRUNC($G$170/2,2), ROUND($G$170/2,2))</f>
        <v>1297.79</v>
      </c>
      <c r="H44" s="231" t="n">
        <f aca="false">SUM(J44,L44)</f>
        <v>1297.79</v>
      </c>
      <c r="I44" s="231" t="n">
        <f aca="false">SUM(J44:M44)</f>
        <v>1900.87</v>
      </c>
      <c r="J44" s="231" t="n">
        <f aca="false">IF(MOD(G44*0.93*10^(2+1),20)=5, TRUNC(G44*0.93,2), ROUND(G44*0.93,2))</f>
        <v>1206.94</v>
      </c>
      <c r="K44" s="245" t="s">
        <v>166</v>
      </c>
      <c r="L44" s="245" t="n">
        <f aca="false">IF(MOD(G44*0.07*10^(2+1),20)=5, TRUNC(G44*0.07,2), ROUND(G44*0.07,2))</f>
        <v>90.85</v>
      </c>
      <c r="M44" s="234" t="n">
        <f aca="false">IF(MOD(($M$170/2)*10^(2+1),20)=5, TRUNC($M$170/2,2), ROUND($M$170/2,2))</f>
        <v>603.08</v>
      </c>
      <c r="N44" s="227" t="n">
        <f aca="false">IF(MOD(J44*0.8%*10^(2+1),20)=5, TRUNC(J44*0.8%,2), ROUND(J44*0.8%,2))</f>
        <v>9.66</v>
      </c>
      <c r="O44" s="227" t="n">
        <f aca="false">IF(MOD(IF(CONFIGURACAO_ISSQN!$B$2="Emolumentos Líquidos",J44,SUM(J44:L44))*CONFIGURACAO_ISSQN!$B$1*10^(2+1),20)=5, TRUNC(IF(CONFIGURACAO_ISSQN!$B$2="Emolumentos Líquidos",J44,SUM(J44:L44))*CONFIGURACAO_ISSQN!$B$1,2), ROUND(IF(CONFIGURACAO_ISSQN!$B$2="Emolumentos Líquidos",J44,SUM(J44:L44))*CONFIGURACAO_ISSQN!$B$1,2))</f>
        <v>60.35</v>
      </c>
      <c r="P44" s="234" t="n">
        <f aca="false">SUM(J44:O44)</f>
        <v>1970.88</v>
      </c>
      <c r="Q44" s="235"/>
      <c r="R44" s="235"/>
      <c r="AMJ44" s="226"/>
    </row>
    <row r="45" s="222" customFormat="true" ht="12.8" hidden="false" customHeight="false" outlineLevel="0" collapsed="false">
      <c r="B45" s="227" t="s">
        <v>212</v>
      </c>
      <c r="C45" s="241" t="s">
        <v>175</v>
      </c>
      <c r="D45" s="246" t="n">
        <f aca="false">F44+0.01</f>
        <v>175000.01</v>
      </c>
      <c r="E45" s="242" t="s">
        <v>173</v>
      </c>
      <c r="F45" s="243" t="n">
        <v>210000</v>
      </c>
      <c r="G45" s="244" t="n">
        <f aca="false">IF(MOD(($G$171/2)*10^(2+1),20)=5, TRUNC($G$171/2,2), ROUND($G$171/2,2))</f>
        <v>1382.13</v>
      </c>
      <c r="H45" s="231" t="n">
        <f aca="false">SUM(J45,L45)</f>
        <v>1382.13</v>
      </c>
      <c r="I45" s="231" t="n">
        <f aca="false">SUM(J45:M45)</f>
        <v>2024.39</v>
      </c>
      <c r="J45" s="231" t="n">
        <f aca="false">IF(MOD(G45*0.93*10^(2+1),20)=5, TRUNC(G45*0.93,2), ROUND(G45*0.93,2))</f>
        <v>1285.38</v>
      </c>
      <c r="K45" s="245" t="s">
        <v>166</v>
      </c>
      <c r="L45" s="245" t="n">
        <f aca="false">IF(MOD(G45*0.07*10^(2+1),20)=5, TRUNC(G45*0.07,2), ROUND(G45*0.07,2))</f>
        <v>96.75</v>
      </c>
      <c r="M45" s="234" t="n">
        <f aca="false">IF(MOD(($M$171/2)*10^(2+1),20)=5, TRUNC($M$171/2,2), ROUND($M$171/2,2))</f>
        <v>642.26</v>
      </c>
      <c r="N45" s="227" t="n">
        <f aca="false">IF(MOD(J45*0.8%*10^(2+1),20)=5, TRUNC(J45*0.8%,2), ROUND(J45*0.8%,2))</f>
        <v>10.28</v>
      </c>
      <c r="O45" s="227" t="n">
        <f aca="false">IF(MOD(IF(CONFIGURACAO_ISSQN!$B$2="Emolumentos Líquidos",J45,SUM(J45:L45))*CONFIGURACAO_ISSQN!$B$1*10^(2+1),20)=5, TRUNC(IF(CONFIGURACAO_ISSQN!$B$2="Emolumentos Líquidos",J45,SUM(J45:L45))*CONFIGURACAO_ISSQN!$B$1,2), ROUND(IF(CONFIGURACAO_ISSQN!$B$2="Emolumentos Líquidos",J45,SUM(J45:L45))*CONFIGURACAO_ISSQN!$B$1,2))</f>
        <v>64.27</v>
      </c>
      <c r="P45" s="234" t="n">
        <f aca="false">SUM(J45:O45)</f>
        <v>2098.94</v>
      </c>
      <c r="Q45" s="235"/>
      <c r="R45" s="235"/>
      <c r="AMJ45" s="226"/>
    </row>
    <row r="46" s="222" customFormat="true" ht="12.8" hidden="false" customHeight="false" outlineLevel="0" collapsed="false">
      <c r="B46" s="227" t="s">
        <v>213</v>
      </c>
      <c r="C46" s="241" t="s">
        <v>175</v>
      </c>
      <c r="D46" s="246" t="n">
        <f aca="false">F45+0.01</f>
        <v>210000.01</v>
      </c>
      <c r="E46" s="242" t="s">
        <v>173</v>
      </c>
      <c r="F46" s="243" t="n">
        <v>280000</v>
      </c>
      <c r="G46" s="244" t="n">
        <f aca="false">IF(MOD(($G$172/2)*10^(2+1),20)=5, TRUNC($G$172/2,2), ROUND($G$172/2,2))</f>
        <v>1466.7</v>
      </c>
      <c r="H46" s="231" t="n">
        <f aca="false">SUM(J46,L46)</f>
        <v>1466.7</v>
      </c>
      <c r="I46" s="231" t="n">
        <f aca="false">SUM(J46:M46)</f>
        <v>2279.34</v>
      </c>
      <c r="J46" s="231" t="n">
        <f aca="false">IF(MOD(G46*0.93*10^(2+1),20)=5, TRUNC(G46*0.93,2), ROUND(G46*0.93,2))</f>
        <v>1364.03</v>
      </c>
      <c r="K46" s="245" t="s">
        <v>166</v>
      </c>
      <c r="L46" s="245" t="n">
        <f aca="false">IF(MOD(G46*0.07*10^(2+1),20)=5, TRUNC(G46*0.07,2), ROUND(G46*0.07,2))</f>
        <v>102.67</v>
      </c>
      <c r="M46" s="234" t="n">
        <f aca="false">IF(MOD(($M$172/2)*10^(2+1),20)=5, TRUNC($M$172/2,2), ROUND($M$172/2,2))</f>
        <v>812.64</v>
      </c>
      <c r="N46" s="227" t="n">
        <f aca="false">IF(MOD(J46*0.8%*10^(2+1),20)=5, TRUNC(J46*0.8%,2), ROUND(J46*0.8%,2))</f>
        <v>10.91</v>
      </c>
      <c r="O46" s="227" t="n">
        <f aca="false">IF(MOD(IF(CONFIGURACAO_ISSQN!$B$2="Emolumentos Líquidos",J46,SUM(J46:L46))*CONFIGURACAO_ISSQN!$B$1*10^(2+1),20)=5, TRUNC(IF(CONFIGURACAO_ISSQN!$B$2="Emolumentos Líquidos",J46,SUM(J46:L46))*CONFIGURACAO_ISSQN!$B$1,2), ROUND(IF(CONFIGURACAO_ISSQN!$B$2="Emolumentos Líquidos",J46,SUM(J46:L46))*CONFIGURACAO_ISSQN!$B$1,2))</f>
        <v>68.2</v>
      </c>
      <c r="P46" s="234" t="n">
        <f aca="false">SUM(J46:O46)</f>
        <v>2358.45</v>
      </c>
      <c r="Q46" s="235"/>
      <c r="R46" s="235"/>
      <c r="AMJ46" s="226"/>
    </row>
    <row r="47" s="222" customFormat="true" ht="12.8" hidden="false" customHeight="false" outlineLevel="0" collapsed="false">
      <c r="B47" s="227" t="s">
        <v>214</v>
      </c>
      <c r="C47" s="241" t="s">
        <v>175</v>
      </c>
      <c r="D47" s="246" t="n">
        <f aca="false">F46+0.01</f>
        <v>280000.01</v>
      </c>
      <c r="E47" s="242" t="s">
        <v>173</v>
      </c>
      <c r="F47" s="243" t="n">
        <v>350000</v>
      </c>
      <c r="G47" s="244" t="n">
        <f aca="false">IF(MOD(($G$173/2)*10^(2+1),20)=5, TRUNC($G$173/2,2), ROUND($G$173/2,2))</f>
        <v>1507.07</v>
      </c>
      <c r="H47" s="231" t="n">
        <f aca="false">SUM(J47,L47)</f>
        <v>1507.07</v>
      </c>
      <c r="I47" s="231" t="n">
        <f aca="false">SUM(J47:M47)</f>
        <v>2342.13</v>
      </c>
      <c r="J47" s="231" t="n">
        <f aca="false">IF(MOD(G47*0.93*10^(2+1),20)=5, TRUNC(G47*0.93,2), ROUND(G47*0.93,2))</f>
        <v>1401.58</v>
      </c>
      <c r="K47" s="245" t="s">
        <v>166</v>
      </c>
      <c r="L47" s="245" t="n">
        <f aca="false">IF(MOD(G47*0.07*10^(2+1),20)=5, TRUNC(G47*0.07,2), ROUND(G47*0.07,2))</f>
        <v>105.49</v>
      </c>
      <c r="M47" s="234" t="n">
        <f aca="false">IF(MOD(($M$173/2)*10^(2+1),20)=5, TRUNC($M$173/2,2), ROUND($M$173/2,2))</f>
        <v>835.06</v>
      </c>
      <c r="N47" s="227" t="n">
        <f aca="false">IF(MOD(J47*0.8%*10^(2+1),20)=5, TRUNC(J47*0.8%,2), ROUND(J47*0.8%,2))</f>
        <v>11.21</v>
      </c>
      <c r="O47" s="227" t="n">
        <f aca="false">IF(MOD(IF(CONFIGURACAO_ISSQN!$B$2="Emolumentos Líquidos",J47,SUM(J47:L47))*CONFIGURACAO_ISSQN!$B$1*10^(2+1),20)=5, TRUNC(IF(CONFIGURACAO_ISSQN!$B$2="Emolumentos Líquidos",J47,SUM(J47:L47))*CONFIGURACAO_ISSQN!$B$1,2), ROUND(IF(CONFIGURACAO_ISSQN!$B$2="Emolumentos Líquidos",J47,SUM(J47:L47))*CONFIGURACAO_ISSQN!$B$1,2))</f>
        <v>70.08</v>
      </c>
      <c r="P47" s="234" t="n">
        <f aca="false">SUM(J47:O47)</f>
        <v>2423.42</v>
      </c>
      <c r="Q47" s="235"/>
      <c r="R47" s="235"/>
      <c r="AMJ47" s="226"/>
    </row>
    <row r="48" s="222" customFormat="true" ht="12.8" hidden="false" customHeight="false" outlineLevel="0" collapsed="false">
      <c r="B48" s="227" t="s">
        <v>215</v>
      </c>
      <c r="C48" s="241" t="s">
        <v>175</v>
      </c>
      <c r="D48" s="246" t="n">
        <f aca="false">F47+0.01</f>
        <v>350000.01</v>
      </c>
      <c r="E48" s="242" t="s">
        <v>173</v>
      </c>
      <c r="F48" s="243" t="n">
        <v>420000</v>
      </c>
      <c r="G48" s="244" t="n">
        <f aca="false">IF(MOD(($G$174/2)*10^(2+1),20)=5, TRUNC($G$174/2,2), ROUND($G$174/2,2))</f>
        <v>1547.66</v>
      </c>
      <c r="H48" s="231" t="n">
        <f aca="false">SUM(J48,L48)</f>
        <v>1547.66</v>
      </c>
      <c r="I48" s="231" t="n">
        <f aca="false">SUM(J48:M48)</f>
        <v>2405.21</v>
      </c>
      <c r="J48" s="231" t="n">
        <f aca="false">IF(MOD(G48*0.93*10^(2+1),20)=5, TRUNC(G48*0.93,2), ROUND(G48*0.93,2))</f>
        <v>1439.32</v>
      </c>
      <c r="K48" s="245" t="s">
        <v>166</v>
      </c>
      <c r="L48" s="245" t="n">
        <f aca="false">IF(MOD(G48*0.07*10^(2+1),20)=5, TRUNC(G48*0.07,2), ROUND(G48*0.07,2))</f>
        <v>108.34</v>
      </c>
      <c r="M48" s="234" t="n">
        <f aca="false">IF(MOD(($M$174/2)*10^(2+1),20)=5, TRUNC($M$174/2,2), ROUND($M$174/2,2))</f>
        <v>857.55</v>
      </c>
      <c r="N48" s="227" t="n">
        <f aca="false">IF(MOD(J48*0.8%*10^(2+1),20)=5, TRUNC(J48*0.8%,2), ROUND(J48*0.8%,2))</f>
        <v>11.51</v>
      </c>
      <c r="O48" s="227" t="n">
        <f aca="false">IF(MOD(IF(CONFIGURACAO_ISSQN!$B$2="Emolumentos Líquidos",J48,SUM(J48:L48))*CONFIGURACAO_ISSQN!$B$1*10^(2+1),20)=5, TRUNC(IF(CONFIGURACAO_ISSQN!$B$2="Emolumentos Líquidos",J48,SUM(J48:L48))*CONFIGURACAO_ISSQN!$B$1,2), ROUND(IF(CONFIGURACAO_ISSQN!$B$2="Emolumentos Líquidos",J48,SUM(J48:L48))*CONFIGURACAO_ISSQN!$B$1,2))</f>
        <v>71.97</v>
      </c>
      <c r="P48" s="234" t="n">
        <f aca="false">SUM(J48:O48)</f>
        <v>2488.69</v>
      </c>
      <c r="Q48" s="235"/>
      <c r="R48" s="235"/>
      <c r="AMJ48" s="226"/>
    </row>
    <row r="49" s="222" customFormat="true" ht="12.8" hidden="false" customHeight="false" outlineLevel="0" collapsed="false">
      <c r="B49" s="227" t="s">
        <v>216</v>
      </c>
      <c r="C49" s="241" t="s">
        <v>175</v>
      </c>
      <c r="D49" s="246" t="n">
        <f aca="false">F48+0.01</f>
        <v>420000.01</v>
      </c>
      <c r="E49" s="242" t="s">
        <v>173</v>
      </c>
      <c r="F49" s="243" t="n">
        <v>560000</v>
      </c>
      <c r="G49" s="244" t="n">
        <f aca="false">IF(MOD(($G$175/2)*10^(2+1),20)=5, TRUNC($G$175/2,2), ROUND($G$175/2,2))</f>
        <v>1588.49</v>
      </c>
      <c r="H49" s="231" t="n">
        <f aca="false">SUM(J49,L49)</f>
        <v>1588.49</v>
      </c>
      <c r="I49" s="231" t="n">
        <f aca="false">SUM(J49:M49)</f>
        <v>2638.07</v>
      </c>
      <c r="J49" s="231" t="n">
        <f aca="false">IF(MOD(G49*0.93*10^(2+1),20)=5, TRUNC(G49*0.93,2), ROUND(G49*0.93,2))</f>
        <v>1477.3</v>
      </c>
      <c r="K49" s="245" t="s">
        <v>166</v>
      </c>
      <c r="L49" s="245" t="n">
        <f aca="false">IF(MOD(G49*0.07*10^(2+1),20)=5, TRUNC(G49*0.07,2), ROUND(G49*0.07,2))</f>
        <v>111.19</v>
      </c>
      <c r="M49" s="234" t="n">
        <f aca="false">IF(MOD(($M$175/2)*10^(2+1),20)=5, TRUNC($M$175/2,2), ROUND($M$175/2,2))</f>
        <v>1049.58</v>
      </c>
      <c r="N49" s="227" t="n">
        <f aca="false">IF(MOD(J49*0.8%*10^(2+1),20)=5, TRUNC(J49*0.8%,2), ROUND(J49*0.8%,2))</f>
        <v>11.82</v>
      </c>
      <c r="O49" s="227" t="n">
        <f aca="false">IF(MOD(IF(CONFIGURACAO_ISSQN!$B$2="Emolumentos Líquidos",J49,SUM(J49:L49))*CONFIGURACAO_ISSQN!$B$1*10^(2+1),20)=5, TRUNC(IF(CONFIGURACAO_ISSQN!$B$2="Emolumentos Líquidos",J49,SUM(J49:L49))*CONFIGURACAO_ISSQN!$B$1,2), ROUND(IF(CONFIGURACAO_ISSQN!$B$2="Emolumentos Líquidos",J49,SUM(J49:L49))*CONFIGURACAO_ISSQN!$B$1,2))</f>
        <v>73.86</v>
      </c>
      <c r="P49" s="234" t="n">
        <f aca="false">SUM(J49:O49)</f>
        <v>2723.75</v>
      </c>
      <c r="Q49" s="235"/>
      <c r="R49" s="235"/>
      <c r="AMJ49" s="226"/>
    </row>
    <row r="50" s="222" customFormat="true" ht="12.8" hidden="false" customHeight="false" outlineLevel="0" collapsed="false">
      <c r="B50" s="227" t="s">
        <v>217</v>
      </c>
      <c r="C50" s="241" t="s">
        <v>175</v>
      </c>
      <c r="D50" s="246" t="n">
        <f aca="false">F49+0.01</f>
        <v>560000.01</v>
      </c>
      <c r="E50" s="242" t="s">
        <v>173</v>
      </c>
      <c r="F50" s="243" t="n">
        <v>700000</v>
      </c>
      <c r="G50" s="244" t="n">
        <f aca="false">IF(MOD(($G$176/2)*10^(2+1),20)=5, TRUNC($G$176/2,2), ROUND($G$176/2,2))</f>
        <v>1675.74</v>
      </c>
      <c r="H50" s="231" t="n">
        <f aca="false">SUM(J50,L50)</f>
        <v>1675.74</v>
      </c>
      <c r="I50" s="231" t="n">
        <f aca="false">SUM(J50:M50)</f>
        <v>2783.08</v>
      </c>
      <c r="J50" s="231" t="n">
        <f aca="false">IF(MOD(G50*0.93*10^(2+1),20)=5, TRUNC(G50*0.93,2), ROUND(G50*0.93,2))</f>
        <v>1558.44</v>
      </c>
      <c r="K50" s="245" t="s">
        <v>166</v>
      </c>
      <c r="L50" s="245" t="n">
        <f aca="false">IF(MOD(G50*0.07*10^(2+1),20)=5, TRUNC(G50*0.07,2), ROUND(G50*0.07,2))</f>
        <v>117.3</v>
      </c>
      <c r="M50" s="234" t="n">
        <f aca="false">IF(MOD(($M$176/2)*10^(2+1),20)=5, TRUNC($M$176/2,2), ROUND($M$176/2,2))</f>
        <v>1107.34</v>
      </c>
      <c r="N50" s="227" t="n">
        <f aca="false">IF(MOD(J50*0.8%*10^(2+1),20)=5, TRUNC(J50*0.8%,2), ROUND(J50*0.8%,2))</f>
        <v>12.47</v>
      </c>
      <c r="O50" s="227" t="n">
        <f aca="false">IF(MOD(IF(CONFIGURACAO_ISSQN!$B$2="Emolumentos Líquidos",J50,SUM(J50:L50))*CONFIGURACAO_ISSQN!$B$1*10^(2+1),20)=5, TRUNC(IF(CONFIGURACAO_ISSQN!$B$2="Emolumentos Líquidos",J50,SUM(J50:L50))*CONFIGURACAO_ISSQN!$B$1,2), ROUND(IF(CONFIGURACAO_ISSQN!$B$2="Emolumentos Líquidos",J50,SUM(J50:L50))*CONFIGURACAO_ISSQN!$B$1,2))</f>
        <v>77.92</v>
      </c>
      <c r="P50" s="234" t="n">
        <f aca="false">SUM(J50:O50)</f>
        <v>2873.47</v>
      </c>
      <c r="Q50" s="235"/>
      <c r="R50" s="235"/>
      <c r="AMJ50" s="226"/>
    </row>
    <row r="51" s="222" customFormat="true" ht="12.8" hidden="false" customHeight="false" outlineLevel="0" collapsed="false">
      <c r="B51" s="227" t="s">
        <v>218</v>
      </c>
      <c r="C51" s="241" t="s">
        <v>175</v>
      </c>
      <c r="D51" s="246" t="n">
        <f aca="false">F50+0.01</f>
        <v>700000.01</v>
      </c>
      <c r="E51" s="242" t="s">
        <v>173</v>
      </c>
      <c r="F51" s="243" t="n">
        <v>840000</v>
      </c>
      <c r="G51" s="244" t="n">
        <f aca="false">IF(MOD(($G$177/2)*10^(2+1),20)=5, TRUNC($G$177/2,2), ROUND($G$177/2,2))</f>
        <v>1763.22</v>
      </c>
      <c r="H51" s="231" t="n">
        <f aca="false">SUM(J51,L51)</f>
        <v>1763.22</v>
      </c>
      <c r="I51" s="231" t="n">
        <f aca="false">SUM(J51:M51)</f>
        <v>2928.36</v>
      </c>
      <c r="J51" s="231" t="n">
        <f aca="false">IF(MOD(G51*0.93*10^(2+1),20)=5, TRUNC(G51*0.93,2), ROUND(G51*0.93,2))</f>
        <v>1639.79</v>
      </c>
      <c r="K51" s="245" t="s">
        <v>166</v>
      </c>
      <c r="L51" s="245" t="n">
        <f aca="false">IF(MOD(G51*0.07*10^(2+1),20)=5, TRUNC(G51*0.07,2), ROUND(G51*0.07,2))</f>
        <v>123.43</v>
      </c>
      <c r="M51" s="234" t="n">
        <f aca="false">IF(MOD(($M$177/2)*10^(2+1),20)=5, TRUNC($M$177/2,2), ROUND($M$177/2,2))</f>
        <v>1165.14</v>
      </c>
      <c r="N51" s="227" t="n">
        <f aca="false">IF(MOD(J51*0.8%*10^(2+1),20)=5, TRUNC(J51*0.8%,2), ROUND(J51*0.8%,2))</f>
        <v>13.12</v>
      </c>
      <c r="O51" s="227" t="n">
        <f aca="false">IF(MOD(IF(CONFIGURACAO_ISSQN!$B$2="Emolumentos Líquidos",J51,SUM(J51:L51))*CONFIGURACAO_ISSQN!$B$1*10^(2+1),20)=5, TRUNC(IF(CONFIGURACAO_ISSQN!$B$2="Emolumentos Líquidos",J51,SUM(J51:L51))*CONFIGURACAO_ISSQN!$B$1,2), ROUND(IF(CONFIGURACAO_ISSQN!$B$2="Emolumentos Líquidos",J51,SUM(J51:L51))*CONFIGURACAO_ISSQN!$B$1,2))</f>
        <v>81.99</v>
      </c>
      <c r="P51" s="234" t="n">
        <f aca="false">SUM(J51:O51)</f>
        <v>3023.47</v>
      </c>
      <c r="Q51" s="235"/>
      <c r="R51" s="235"/>
      <c r="AMJ51" s="226"/>
    </row>
    <row r="52" s="222" customFormat="true" ht="12.8" hidden="false" customHeight="false" outlineLevel="0" collapsed="false">
      <c r="B52" s="227" t="s">
        <v>219</v>
      </c>
      <c r="C52" s="241" t="s">
        <v>175</v>
      </c>
      <c r="D52" s="246" t="n">
        <f aca="false">F51+0.01</f>
        <v>840000.01</v>
      </c>
      <c r="E52" s="242" t="s">
        <v>173</v>
      </c>
      <c r="F52" s="243" t="n">
        <v>1120000</v>
      </c>
      <c r="G52" s="244" t="n">
        <f aca="false">IF(MOD(($G$178/2)*10^(2+1),20)=5, TRUNC($G$178/2,2), ROUND($G$178/2,2))</f>
        <v>1851.01</v>
      </c>
      <c r="H52" s="231" t="n">
        <f aca="false">SUM(J52,L52)</f>
        <v>1851.01</v>
      </c>
      <c r="I52" s="231" t="n">
        <f aca="false">SUM(J52:M52)</f>
        <v>3279.75</v>
      </c>
      <c r="J52" s="231" t="n">
        <f aca="false">IF(MOD(G52*0.93*10^(2+1),20)=5, TRUNC(G52*0.93,2), ROUND(G52*0.93,2))</f>
        <v>1721.44</v>
      </c>
      <c r="K52" s="245" t="s">
        <v>166</v>
      </c>
      <c r="L52" s="245" t="n">
        <f aca="false">IF(MOD(G52*0.07*10^(2+1),20)=5, TRUNC(G52*0.07,2), ROUND(G52*0.07,2))</f>
        <v>129.57</v>
      </c>
      <c r="M52" s="234" t="n">
        <f aca="false">IF(MOD(($M$178/2)*10^(2+1),20)=5, TRUNC($M$178/2,2), ROUND($M$178/2,2))</f>
        <v>1428.74</v>
      </c>
      <c r="N52" s="227" t="n">
        <f aca="false">IF(MOD(J52*0.8%*10^(2+1),20)=5, TRUNC(J52*0.8%,2), ROUND(J52*0.8%,2))</f>
        <v>13.77</v>
      </c>
      <c r="O52" s="227" t="n">
        <f aca="false">IF(MOD(IF(CONFIGURACAO_ISSQN!$B$2="Emolumentos Líquidos",J52,SUM(J52:L52))*CONFIGURACAO_ISSQN!$B$1*10^(2+1),20)=5, TRUNC(IF(CONFIGURACAO_ISSQN!$B$2="Emolumentos Líquidos",J52,SUM(J52:L52))*CONFIGURACAO_ISSQN!$B$1,2), ROUND(IF(CONFIGURACAO_ISSQN!$B$2="Emolumentos Líquidos",J52,SUM(J52:L52))*CONFIGURACAO_ISSQN!$B$1,2))</f>
        <v>86.07</v>
      </c>
      <c r="P52" s="234" t="n">
        <f aca="false">SUM(J52:O52)</f>
        <v>3379.59</v>
      </c>
      <c r="Q52" s="235"/>
      <c r="R52" s="235"/>
      <c r="AMJ52" s="226"/>
    </row>
    <row r="53" s="222" customFormat="true" ht="12.8" hidden="false" customHeight="false" outlineLevel="0" collapsed="false">
      <c r="B53" s="227" t="s">
        <v>220</v>
      </c>
      <c r="C53" s="241" t="s">
        <v>175</v>
      </c>
      <c r="D53" s="246" t="n">
        <f aca="false">F52+0.01</f>
        <v>1120000.01</v>
      </c>
      <c r="E53" s="242" t="s">
        <v>173</v>
      </c>
      <c r="F53" s="243" t="n">
        <v>1400000</v>
      </c>
      <c r="G53" s="244" t="n">
        <f aca="false">IF(MOD(($G$179/2)*10^(2+1),20)=5, TRUNC($G$179/2,2), ROUND($G$179/2,2))</f>
        <v>2004.94</v>
      </c>
      <c r="H53" s="231" t="n">
        <f aca="false">SUM(J53,L53)</f>
        <v>2004.94</v>
      </c>
      <c r="I53" s="231" t="n">
        <f aca="false">SUM(J53:M53)</f>
        <v>3552.54</v>
      </c>
      <c r="J53" s="231" t="n">
        <f aca="false">IF(MOD(G53*0.93*10^(2+1),20)=5, TRUNC(G53*0.93,2), ROUND(G53*0.93,2))</f>
        <v>1864.59</v>
      </c>
      <c r="K53" s="245" t="s">
        <v>166</v>
      </c>
      <c r="L53" s="245" t="n">
        <f aca="false">IF(MOD(G53*0.07*10^(2+1),20)=5, TRUNC(G53*0.07,2), ROUND(G53*0.07,2))</f>
        <v>140.35</v>
      </c>
      <c r="M53" s="234" t="n">
        <f aca="false">IF(MOD(($M$179/2)*10^(2+1),20)=5, TRUNC($M$179/2,2), ROUND($M$179/2,2))</f>
        <v>1547.6</v>
      </c>
      <c r="N53" s="227" t="n">
        <f aca="false">IF(MOD(J53*0.8%*10^(2+1),20)=5, TRUNC(J53*0.8%,2), ROUND(J53*0.8%,2))</f>
        <v>14.92</v>
      </c>
      <c r="O53" s="227" t="n">
        <f aca="false">IF(MOD(IF(CONFIGURACAO_ISSQN!$B$2="Emolumentos Líquidos",J53,SUM(J53:L53))*CONFIGURACAO_ISSQN!$B$1*10^(2+1),20)=5, TRUNC(IF(CONFIGURACAO_ISSQN!$B$2="Emolumentos Líquidos",J53,SUM(J53:L53))*CONFIGURACAO_ISSQN!$B$1,2), ROUND(IF(CONFIGURACAO_ISSQN!$B$2="Emolumentos Líquidos",J53,SUM(J53:L53))*CONFIGURACAO_ISSQN!$B$1,2))</f>
        <v>93.23</v>
      </c>
      <c r="P53" s="234" t="n">
        <f aca="false">SUM(J53:O53)</f>
        <v>3660.69</v>
      </c>
      <c r="Q53" s="235"/>
      <c r="R53" s="235"/>
      <c r="AMJ53" s="226"/>
    </row>
    <row r="54" s="222" customFormat="true" ht="12.8" hidden="false" customHeight="false" outlineLevel="0" collapsed="false">
      <c r="B54" s="227" t="s">
        <v>221</v>
      </c>
      <c r="C54" s="241" t="s">
        <v>175</v>
      </c>
      <c r="D54" s="246" t="n">
        <f aca="false">F53+0.01</f>
        <v>1400000.01</v>
      </c>
      <c r="E54" s="242" t="s">
        <v>173</v>
      </c>
      <c r="F54" s="243" t="n">
        <v>1680000</v>
      </c>
      <c r="G54" s="244" t="n">
        <f aca="false">IF(MOD(($G$180/2)*10^(2+1),20)=5, TRUNC($G$180/2,2), ROUND($G$180/2,2))</f>
        <v>2159.14</v>
      </c>
      <c r="H54" s="231" t="n">
        <f aca="false">SUM(J54,L54)</f>
        <v>2159.14</v>
      </c>
      <c r="I54" s="231" t="n">
        <f aca="false">SUM(J54:M54)</f>
        <v>3825.78</v>
      </c>
      <c r="J54" s="231" t="n">
        <f aca="false">IF(MOD(G54*0.93*10^(2+1),20)=5, TRUNC(G54*0.93,2), ROUND(G54*0.93,2))</f>
        <v>2008</v>
      </c>
      <c r="K54" s="245" t="s">
        <v>166</v>
      </c>
      <c r="L54" s="245" t="n">
        <f aca="false">IF(MOD(G54*0.07*10^(2+1),20)=5, TRUNC(G54*0.07,2), ROUND(G54*0.07,2))</f>
        <v>151.14</v>
      </c>
      <c r="M54" s="234" t="n">
        <f aca="false">IF(MOD(($M$180/2)*10^(2+1),20)=5, TRUNC($M$180/2,2), ROUND($M$180/2,2))</f>
        <v>1666.64</v>
      </c>
      <c r="N54" s="227" t="n">
        <f aca="false">IF(MOD(J54*0.8%*10^(2+1),20)=5, TRUNC(J54*0.8%,2), ROUND(J54*0.8%,2))</f>
        <v>16.06</v>
      </c>
      <c r="O54" s="227" t="n">
        <f aca="false">IF(MOD(IF(CONFIGURACAO_ISSQN!$B$2="Emolumentos Líquidos",J54,SUM(J54:L54))*CONFIGURACAO_ISSQN!$B$1*10^(2+1),20)=5, TRUNC(IF(CONFIGURACAO_ISSQN!$B$2="Emolumentos Líquidos",J54,SUM(J54:L54))*CONFIGURACAO_ISSQN!$B$1,2), ROUND(IF(CONFIGURACAO_ISSQN!$B$2="Emolumentos Líquidos",J54,SUM(J54:L54))*CONFIGURACAO_ISSQN!$B$1,2))</f>
        <v>100.4</v>
      </c>
      <c r="P54" s="234" t="n">
        <f aca="false">SUM(J54:O54)</f>
        <v>3942.24</v>
      </c>
      <c r="Q54" s="235"/>
      <c r="R54" s="235"/>
      <c r="AMJ54" s="226"/>
    </row>
    <row r="55" s="222" customFormat="true" ht="12.8" hidden="false" customHeight="false" outlineLevel="0" collapsed="false">
      <c r="B55" s="227" t="s">
        <v>222</v>
      </c>
      <c r="C55" s="241" t="s">
        <v>175</v>
      </c>
      <c r="D55" s="246" t="n">
        <f aca="false">F54+0.01</f>
        <v>1680000.01</v>
      </c>
      <c r="E55" s="242" t="s">
        <v>173</v>
      </c>
      <c r="F55" s="243" t="n">
        <v>3200000</v>
      </c>
      <c r="G55" s="244" t="n">
        <f aca="false">IF(MOD(($G$181/2)*10^(2+1),20)=5, TRUNC($G$181/2,2), ROUND($G$181/2,2))</f>
        <v>2313.7</v>
      </c>
      <c r="H55" s="231" t="n">
        <f aca="false">SUM(J55,L55)</f>
        <v>2313.7</v>
      </c>
      <c r="I55" s="231" t="n">
        <f aca="false">SUM(J55:M55)</f>
        <v>4099.58</v>
      </c>
      <c r="J55" s="231" t="n">
        <f aca="false">IF(MOD(G55*0.93*10^(2+1),20)=5, TRUNC(G55*0.93,2), ROUND(G55*0.93,2))</f>
        <v>2151.74</v>
      </c>
      <c r="K55" s="245" t="s">
        <v>166</v>
      </c>
      <c r="L55" s="245" t="n">
        <f aca="false">IF(MOD(G55*0.07*10^(2+1),20)=5, TRUNC(G55*0.07,2), ROUND(G55*0.07,2))</f>
        <v>161.96</v>
      </c>
      <c r="M55" s="234" t="n">
        <f aca="false">IF(MOD(($M$181/2)*10^(2+1),20)=5, TRUNC($M$181/2,2), ROUND($M$181/2,2))</f>
        <v>1785.88</v>
      </c>
      <c r="N55" s="227" t="n">
        <f aca="false">IF(MOD(J55*0.8%*10^(2+1),20)=5, TRUNC(J55*0.8%,2), ROUND(J55*0.8%,2))</f>
        <v>17.21</v>
      </c>
      <c r="O55" s="227" t="n">
        <f aca="false">IF(MOD(IF(CONFIGURACAO_ISSQN!$B$2="Emolumentos Líquidos",J55,SUM(J55:L55))*CONFIGURACAO_ISSQN!$B$1*10^(2+1),20)=5, TRUNC(IF(CONFIGURACAO_ISSQN!$B$2="Emolumentos Líquidos",J55,SUM(J55:L55))*CONFIGURACAO_ISSQN!$B$1,2), ROUND(IF(CONFIGURACAO_ISSQN!$B$2="Emolumentos Líquidos",J55,SUM(J55:L55))*CONFIGURACAO_ISSQN!$B$1,2))</f>
        <v>107.59</v>
      </c>
      <c r="P55" s="234" t="n">
        <f aca="false">SUM(J55:O55)</f>
        <v>4224.38</v>
      </c>
      <c r="Q55" s="235"/>
      <c r="R55" s="235"/>
      <c r="AMJ55" s="226"/>
    </row>
    <row r="56" s="222" customFormat="true" ht="12.8" hidden="false" customHeight="false" outlineLevel="0" collapsed="false">
      <c r="B56" s="227" t="s">
        <v>223</v>
      </c>
      <c r="C56" s="247"/>
      <c r="D56" s="248"/>
      <c r="E56" s="248" t="s">
        <v>198</v>
      </c>
      <c r="F56" s="249" t="n">
        <v>3200000</v>
      </c>
      <c r="G56" s="250" t="n">
        <f aca="false">IF(MOD(($G$181/2)*10^(2+1),20)=5, TRUNC($G$181/2,2), ROUND($G$181/2,2))</f>
        <v>2313.7</v>
      </c>
      <c r="H56" s="231" t="n">
        <f aca="false">SUM(J56,L56)</f>
        <v>2313.7</v>
      </c>
      <c r="I56" s="231" t="n">
        <f aca="false">SUM(J56:M56)</f>
        <v>4099.58</v>
      </c>
      <c r="J56" s="231" t="n">
        <f aca="false">IF(MOD(G56*0.93*10^(2+1),20)=5, TRUNC(G56*0.93,2), ROUND(G56*0.93,2))</f>
        <v>2151.74</v>
      </c>
      <c r="K56" s="245" t="s">
        <v>166</v>
      </c>
      <c r="L56" s="245" t="n">
        <f aca="false">IF(MOD(G56*0.07*10^(2+1),20)=5, TRUNC(G56*0.07,2), ROUND(G56*0.07,2))</f>
        <v>161.96</v>
      </c>
      <c r="M56" s="234" t="n">
        <f aca="false">IF(MOD(($M$181/2)*10^(2+1),20)=5, TRUNC($M$181/2,2), ROUND($M$181/2,2))</f>
        <v>1785.88</v>
      </c>
      <c r="N56" s="227" t="n">
        <f aca="false">IF(MOD(J56*0.8%*10^(2+1),20)=5, TRUNC(J56*0.8%,2), ROUND(J56*0.8%,2))</f>
        <v>17.21</v>
      </c>
      <c r="O56" s="227" t="n">
        <f aca="false">IF(MOD(IF(CONFIGURACAO_ISSQN!$B$2="Emolumentos Líquidos",J56,SUM(J56:L56))*CONFIGURACAO_ISSQN!$B$1*10^(2+1),20)=5, TRUNC(IF(CONFIGURACAO_ISSQN!$B$2="Emolumentos Líquidos",J56,SUM(J56:L56))*CONFIGURACAO_ISSQN!$B$1,2), ROUND(IF(CONFIGURACAO_ISSQN!$B$2="Emolumentos Líquidos",J56,SUM(J56:L56))*CONFIGURACAO_ISSQN!$B$1,2))</f>
        <v>107.59</v>
      </c>
      <c r="P56" s="234" t="n">
        <f aca="false">SUM(J56:O56)</f>
        <v>4224.38</v>
      </c>
      <c r="Q56" s="235"/>
      <c r="R56" s="235"/>
      <c r="AMJ56" s="226"/>
    </row>
    <row r="57" s="222" customFormat="true" ht="22.35" hidden="false" customHeight="true" outlineLevel="0" collapsed="false">
      <c r="B57" s="251" t="s">
        <v>224</v>
      </c>
      <c r="C57" s="228" t="s">
        <v>225</v>
      </c>
      <c r="D57" s="228"/>
      <c r="E57" s="228"/>
      <c r="F57" s="228"/>
      <c r="G57" s="252" t="n">
        <f aca="false">$G$4</f>
        <v>26.37</v>
      </c>
      <c r="H57" s="230" t="n">
        <f aca="false">SUM(J57,L57)</f>
        <v>26.37</v>
      </c>
      <c r="I57" s="230" t="n">
        <f aca="false">SUM(J57:M57)</f>
        <v>34.65</v>
      </c>
      <c r="J57" s="230" t="n">
        <f aca="false">IF(MOD(G57*0.93*10^(2+1),20)=5, TRUNC(G57*0.93,2), ROUND(G57*0.93,2))</f>
        <v>24.52</v>
      </c>
      <c r="K57" s="232" t="s">
        <v>166</v>
      </c>
      <c r="L57" s="232" t="n">
        <f aca="false">IF(MOD(G57*0.07*10^(2+1),20)=5, TRUNC(G57*0.07,2), ROUND(G57*0.07,2))</f>
        <v>1.85</v>
      </c>
      <c r="M57" s="253" t="n">
        <f aca="false">$M$4</f>
        <v>8.28</v>
      </c>
      <c r="N57" s="251" t="n">
        <f aca="false">IF(MOD(J57*0.8%*10^(2+1),20)=5, TRUNC(J57*0.8%,2), ROUND(J57*0.8%,2))</f>
        <v>0.2</v>
      </c>
      <c r="O57" s="251" t="n">
        <f aca="false">IF(MOD(IF(CONFIGURACAO_ISSQN!$B$2="Emolumentos Líquidos",J57,SUM(J57:L57))*CONFIGURACAO_ISSQN!$B$1*10^(2+1),20)=5, TRUNC(IF(CONFIGURACAO_ISSQN!$B$2="Emolumentos Líquidos",J57,SUM(J57:L57))*CONFIGURACAO_ISSQN!$B$1,2), ROUND(IF(CONFIGURACAO_ISSQN!$B$2="Emolumentos Líquidos",J57,SUM(J57:L57))*CONFIGURACAO_ISSQN!$B$1,2))</f>
        <v>1.23</v>
      </c>
      <c r="P57" s="253" t="n">
        <f aca="false">SUM(J57:O57)</f>
        <v>36.08</v>
      </c>
      <c r="Q57" s="235"/>
      <c r="R57" s="235"/>
      <c r="AMJ57" s="226"/>
    </row>
    <row r="58" s="222" customFormat="true" ht="12.8" hidden="false" customHeight="true" outlineLevel="0" collapsed="false">
      <c r="B58" s="251" t="s">
        <v>226</v>
      </c>
      <c r="C58" s="228" t="s">
        <v>227</v>
      </c>
      <c r="D58" s="228"/>
      <c r="E58" s="228"/>
      <c r="F58" s="228"/>
      <c r="G58" s="252" t="n">
        <f aca="false">$G$4</f>
        <v>26.37</v>
      </c>
      <c r="H58" s="230" t="n">
        <f aca="false">SUM(J58,L58)</f>
        <v>26.37</v>
      </c>
      <c r="I58" s="230" t="n">
        <f aca="false">SUM(J58:M58)</f>
        <v>34.65</v>
      </c>
      <c r="J58" s="230" t="n">
        <f aca="false">IF(MOD(G58*0.93*10^(2+1),20)=5, TRUNC(G58*0.93,2), ROUND(G58*0.93,2))</f>
        <v>24.52</v>
      </c>
      <c r="K58" s="232" t="s">
        <v>166</v>
      </c>
      <c r="L58" s="232" t="n">
        <f aca="false">IF(MOD(G58*0.07*10^(2+1),20)=5, TRUNC(G58*0.07,2), ROUND(G58*0.07,2))</f>
        <v>1.85</v>
      </c>
      <c r="M58" s="253" t="n">
        <f aca="false">$M$4</f>
        <v>8.28</v>
      </c>
      <c r="N58" s="251" t="n">
        <f aca="false">IF(MOD(J58*0.8%*10^(2+1),20)=5, TRUNC(J58*0.8%,2), ROUND(J58*0.8%,2))</f>
        <v>0.2</v>
      </c>
      <c r="O58" s="251" t="n">
        <f aca="false">IF(MOD(IF(CONFIGURACAO_ISSQN!$B$2="Emolumentos Líquidos",J58,SUM(J58:L58))*CONFIGURACAO_ISSQN!$B$1*10^(2+1),20)=5, TRUNC(IF(CONFIGURACAO_ISSQN!$B$2="Emolumentos Líquidos",J58,SUM(J58:L58))*CONFIGURACAO_ISSQN!$B$1,2), ROUND(IF(CONFIGURACAO_ISSQN!$B$2="Emolumentos Líquidos",J58,SUM(J58:L58))*CONFIGURACAO_ISSQN!$B$1,2))</f>
        <v>1.23</v>
      </c>
      <c r="P58" s="234" t="n">
        <f aca="false">SUM(J58:O58)</f>
        <v>36.08</v>
      </c>
      <c r="Q58" s="235"/>
      <c r="R58" s="235"/>
      <c r="AMJ58" s="226"/>
    </row>
    <row r="59" s="222" customFormat="true" ht="22.35" hidden="false" customHeight="true" outlineLevel="0" collapsed="false">
      <c r="B59" s="227" t="s">
        <v>228</v>
      </c>
      <c r="C59" s="228" t="s">
        <v>229</v>
      </c>
      <c r="D59" s="228"/>
      <c r="E59" s="228"/>
      <c r="F59" s="228"/>
      <c r="G59" s="252" t="n">
        <f aca="false">$G$4</f>
        <v>26.37</v>
      </c>
      <c r="H59" s="230" t="n">
        <f aca="false">SUM(J59,L59)</f>
        <v>26.37</v>
      </c>
      <c r="I59" s="230" t="n">
        <f aca="false">SUM(J59:M59)</f>
        <v>34.65</v>
      </c>
      <c r="J59" s="230" t="n">
        <f aca="false">IF(MOD(G59*0.93*10^(2+1),20)=5, TRUNC(G59*0.93,2), ROUND(G59*0.93,2))</f>
        <v>24.52</v>
      </c>
      <c r="K59" s="232" t="s">
        <v>166</v>
      </c>
      <c r="L59" s="232" t="n">
        <f aca="false">IF(MOD(G59*0.07*10^(2+1),20)=5, TRUNC(G59*0.07,2), ROUND(G59*0.07,2))</f>
        <v>1.85</v>
      </c>
      <c r="M59" s="253" t="n">
        <f aca="false">$M$4</f>
        <v>8.28</v>
      </c>
      <c r="N59" s="251" t="n">
        <f aca="false">IF(MOD(J59*0.8%*10^(2+1),20)=5, TRUNC(J59*0.8%,2), ROUND(J59*0.8%,2))</f>
        <v>0.2</v>
      </c>
      <c r="O59" s="227" t="n">
        <f aca="false">IF(MOD(IF(CONFIGURACAO_ISSQN!$B$2="Emolumentos Líquidos",J59,SUM(J59:L59))*CONFIGURACAO_ISSQN!$B$1*10^(2+1),20)=5, TRUNC(IF(CONFIGURACAO_ISSQN!$B$2="Emolumentos Líquidos",J59,SUM(J59:L59))*CONFIGURACAO_ISSQN!$B$1,2), ROUND(IF(CONFIGURACAO_ISSQN!$B$2="Emolumentos Líquidos",J59,SUM(J59:L59))*CONFIGURACAO_ISSQN!$B$1,2))</f>
        <v>1.23</v>
      </c>
      <c r="P59" s="253" t="n">
        <f aca="false">SUM(J59:O59)</f>
        <v>36.08</v>
      </c>
      <c r="Q59" s="235"/>
      <c r="R59" s="235"/>
      <c r="AMJ59" s="226"/>
    </row>
    <row r="60" s="222" customFormat="true" ht="12.8" hidden="false" customHeight="true" outlineLevel="0" collapsed="false">
      <c r="B60" s="236" t="s">
        <v>166</v>
      </c>
      <c r="C60" s="228" t="s">
        <v>230</v>
      </c>
      <c r="D60" s="228"/>
      <c r="E60" s="228"/>
      <c r="F60" s="228"/>
      <c r="G60" s="228"/>
      <c r="H60" s="228"/>
      <c r="I60" s="228"/>
      <c r="J60" s="228"/>
      <c r="K60" s="228"/>
      <c r="L60" s="228"/>
      <c r="M60" s="228"/>
      <c r="N60" s="228"/>
      <c r="O60" s="228" t="n">
        <f aca="false">IF(MOD(IF(CONFIGURACAO_ISSQN!$B$2="Emolumentos Líquidos",J60,SUM(J60:L60))*CONFIGURACAO_ISSQN!$B$1*10^(2+1),20)=5, TRUNC(IF(CONFIGURACAO_ISSQN!$B$2="Emolumentos Líquidos",J60,SUM(J60:L60))*CONFIGURACAO_ISSQN!$B$1,2), ROUND(IF(CONFIGURACAO_ISSQN!$B$2="Emolumentos Líquidos",J60,SUM(J60:L60))*CONFIGURACAO_ISSQN!$B$1,2))</f>
        <v>0</v>
      </c>
      <c r="P60" s="228"/>
      <c r="Q60" s="235"/>
      <c r="R60" s="225"/>
      <c r="AMJ60" s="226"/>
    </row>
    <row r="61" s="222" customFormat="true" ht="12.8" hidden="false" customHeight="true" outlineLevel="0" collapsed="false">
      <c r="B61" s="236" t="s">
        <v>166</v>
      </c>
      <c r="C61" s="237" t="s">
        <v>171</v>
      </c>
      <c r="D61" s="237"/>
      <c r="E61" s="238" t="s">
        <v>171</v>
      </c>
      <c r="F61" s="238"/>
      <c r="G61" s="236"/>
      <c r="H61" s="236"/>
      <c r="I61" s="236"/>
      <c r="J61" s="236"/>
      <c r="K61" s="239"/>
      <c r="L61" s="239"/>
      <c r="M61" s="240"/>
      <c r="N61" s="236"/>
      <c r="O61" s="236"/>
      <c r="P61" s="240"/>
      <c r="Q61" s="235"/>
      <c r="R61" s="235"/>
      <c r="AMJ61" s="226"/>
    </row>
    <row r="62" s="222" customFormat="true" ht="12.8" hidden="false" customHeight="false" outlineLevel="0" collapsed="false">
      <c r="B62" s="227" t="s">
        <v>231</v>
      </c>
      <c r="C62" s="241"/>
      <c r="D62" s="242"/>
      <c r="E62" s="242" t="s">
        <v>173</v>
      </c>
      <c r="F62" s="243" t="n">
        <v>1400</v>
      </c>
      <c r="G62" s="254" t="n">
        <f aca="false">'VALORES PARA ALTERAR 2025 - MAR'!B10</f>
        <v>26.43</v>
      </c>
      <c r="H62" s="231" t="n">
        <f aca="false">SUM(J62,L62)</f>
        <v>26.43</v>
      </c>
      <c r="I62" s="231" t="n">
        <f aca="false">SUM(J62:M62)</f>
        <v>34.64</v>
      </c>
      <c r="J62" s="231" t="n">
        <f aca="false">IF(MOD(G62*0.93*10^(2+1),20)=5, TRUNC(G62*0.93,2), ROUND(G62*0.93,2))</f>
        <v>24.58</v>
      </c>
      <c r="K62" s="245" t="s">
        <v>166</v>
      </c>
      <c r="L62" s="245" t="n">
        <f aca="false">IF(MOD(G62*0.07*10^(2+1),20)=5, TRUNC(G62*0.07,2), ROUND(G62*0.07,2))</f>
        <v>1.85</v>
      </c>
      <c r="M62" s="255" t="n">
        <f aca="false">'VALORES PARA ALTERAR 2025 - MAR'!C10</f>
        <v>8.21</v>
      </c>
      <c r="N62" s="227" t="n">
        <f aca="false">IF(MOD(J62*0.8%*10^(2+1),20)=5, TRUNC(J62*0.8%,2), ROUND(J62*0.8%,2))</f>
        <v>0.2</v>
      </c>
      <c r="O62" s="227" t="n">
        <f aca="false">IF(MOD(IF(CONFIGURACAO_ISSQN!$B$2="Emolumentos Líquidos",J62,SUM(J62:L62))*CONFIGURACAO_ISSQN!$B$1*10^(2+1),20)=5, TRUNC(IF(CONFIGURACAO_ISSQN!$B$2="Emolumentos Líquidos",J62,SUM(J62:L62))*CONFIGURACAO_ISSQN!$B$1,2), ROUND(IF(CONFIGURACAO_ISSQN!$B$2="Emolumentos Líquidos",J62,SUM(J62:L62))*CONFIGURACAO_ISSQN!$B$1,2))</f>
        <v>1.23</v>
      </c>
      <c r="P62" s="234" t="n">
        <f aca="false">SUM(J62:O62)</f>
        <v>36.07</v>
      </c>
      <c r="Q62" s="235"/>
      <c r="R62" s="235"/>
      <c r="AMJ62" s="226"/>
    </row>
    <row r="63" s="222" customFormat="true" ht="12.8" hidden="false" customHeight="false" outlineLevel="0" collapsed="false">
      <c r="B63" s="227" t="s">
        <v>232</v>
      </c>
      <c r="C63" s="241" t="s">
        <v>175</v>
      </c>
      <c r="D63" s="246" t="n">
        <f aca="false">F62+0.01</f>
        <v>1400.01</v>
      </c>
      <c r="E63" s="242" t="s">
        <v>173</v>
      </c>
      <c r="F63" s="243" t="n">
        <v>5000</v>
      </c>
      <c r="G63" s="254" t="n">
        <f aca="false">'VALORES PARA ALTERAR 2025 - MAR'!B11</f>
        <v>31.71</v>
      </c>
      <c r="H63" s="231" t="n">
        <f aca="false">SUM(J63,L63)</f>
        <v>31.71</v>
      </c>
      <c r="I63" s="231" t="n">
        <f aca="false">SUM(J63:M63)</f>
        <v>41.59</v>
      </c>
      <c r="J63" s="231" t="n">
        <f aca="false">IF(MOD(G63*0.93*10^(2+1),20)=5, TRUNC(G63*0.93,2), ROUND(G63*0.93,2))</f>
        <v>29.49</v>
      </c>
      <c r="K63" s="245" t="s">
        <v>166</v>
      </c>
      <c r="L63" s="245" t="n">
        <f aca="false">IF(MOD(G63*0.07*10^(2+1),20)=5, TRUNC(G63*0.07,2), ROUND(G63*0.07,2))</f>
        <v>2.22</v>
      </c>
      <c r="M63" s="255" t="n">
        <f aca="false">'VALORES PARA ALTERAR 2025 - MAR'!C11</f>
        <v>9.88</v>
      </c>
      <c r="N63" s="227" t="n">
        <f aca="false">IF(MOD(J63*0.8%*10^(2+1),20)=5, TRUNC(J63*0.8%,2), ROUND(J63*0.8%,2))</f>
        <v>0.24</v>
      </c>
      <c r="O63" s="227" t="n">
        <f aca="false">IF(MOD(IF(CONFIGURACAO_ISSQN!$B$2="Emolumentos Líquidos",J63,SUM(J63:L63))*CONFIGURACAO_ISSQN!$B$1*10^(2+1),20)=5, TRUNC(IF(CONFIGURACAO_ISSQN!$B$2="Emolumentos Líquidos",J63,SUM(J63:L63))*CONFIGURACAO_ISSQN!$B$1,2), ROUND(IF(CONFIGURACAO_ISSQN!$B$2="Emolumentos Líquidos",J63,SUM(J63:L63))*CONFIGURACAO_ISSQN!$B$1,2))</f>
        <v>1.47</v>
      </c>
      <c r="P63" s="234" t="n">
        <f aca="false">SUM(J63:O63)</f>
        <v>43.3</v>
      </c>
      <c r="Q63" s="235"/>
      <c r="R63" s="235"/>
      <c r="AMJ63" s="226"/>
    </row>
    <row r="64" s="222" customFormat="true" ht="12.8" hidden="false" customHeight="false" outlineLevel="0" collapsed="false">
      <c r="B64" s="227" t="s">
        <v>233</v>
      </c>
      <c r="C64" s="241" t="s">
        <v>175</v>
      </c>
      <c r="D64" s="246" t="n">
        <f aca="false">F63+0.01</f>
        <v>5000.01</v>
      </c>
      <c r="E64" s="242" t="s">
        <v>173</v>
      </c>
      <c r="F64" s="243" t="n">
        <v>20000</v>
      </c>
      <c r="G64" s="254" t="n">
        <f aca="false">'VALORES PARA ALTERAR 2025 - MAR'!B12</f>
        <v>63.48</v>
      </c>
      <c r="H64" s="231" t="n">
        <f aca="false">SUM(J64,L64)</f>
        <v>63.48</v>
      </c>
      <c r="I64" s="231" t="n">
        <f aca="false">SUM(J64:M64)</f>
        <v>83.25</v>
      </c>
      <c r="J64" s="231" t="n">
        <f aca="false">IF(MOD(G64*0.93*10^(2+1),20)=5, TRUNC(G64*0.93,2), ROUND(G64*0.93,2))</f>
        <v>59.04</v>
      </c>
      <c r="K64" s="245" t="s">
        <v>166</v>
      </c>
      <c r="L64" s="245" t="n">
        <f aca="false">IF(MOD(G64*0.07*10^(2+1),20)=5, TRUNC(G64*0.07,2), ROUND(G64*0.07,2))</f>
        <v>4.44</v>
      </c>
      <c r="M64" s="255" t="n">
        <f aca="false">'VALORES PARA ALTERAR 2025 - MAR'!C12</f>
        <v>19.77</v>
      </c>
      <c r="N64" s="227" t="n">
        <f aca="false">IF(MOD(J64*0.8%*10^(2+1),20)=5, TRUNC(J64*0.8%,2), ROUND(J64*0.8%,2))</f>
        <v>0.47</v>
      </c>
      <c r="O64" s="227" t="n">
        <f aca="false">IF(MOD(IF(CONFIGURACAO_ISSQN!$B$2="Emolumentos Líquidos",J64,SUM(J64:L64))*CONFIGURACAO_ISSQN!$B$1*10^(2+1),20)=5, TRUNC(IF(CONFIGURACAO_ISSQN!$B$2="Emolumentos Líquidos",J64,SUM(J64:L64))*CONFIGURACAO_ISSQN!$B$1,2), ROUND(IF(CONFIGURACAO_ISSQN!$B$2="Emolumentos Líquidos",J64,SUM(J64:L64))*CONFIGURACAO_ISSQN!$B$1,2))</f>
        <v>2.95</v>
      </c>
      <c r="P64" s="234" t="n">
        <f aca="false">SUM(J64:O64)</f>
        <v>86.67</v>
      </c>
      <c r="Q64" s="235"/>
      <c r="R64" s="235"/>
      <c r="AMJ64" s="226"/>
    </row>
    <row r="65" s="222" customFormat="true" ht="12.8" hidden="false" customHeight="false" outlineLevel="0" collapsed="false">
      <c r="B65" s="227" t="s">
        <v>234</v>
      </c>
      <c r="C65" s="247"/>
      <c r="D65" s="256"/>
      <c r="E65" s="248" t="s">
        <v>198</v>
      </c>
      <c r="F65" s="249" t="n">
        <v>20000</v>
      </c>
      <c r="G65" s="254" t="n">
        <f aca="false">'VALORES PARA ALTERAR 2025 - MAR'!B13</f>
        <v>105.82</v>
      </c>
      <c r="H65" s="257" t="n">
        <f aca="false">SUM(J65,L65)</f>
        <v>105.82</v>
      </c>
      <c r="I65" s="231" t="n">
        <f aca="false">SUM(J65:M65)</f>
        <v>138.75</v>
      </c>
      <c r="J65" s="257" t="n">
        <f aca="false">IF(MOD(G65*0.93*10^(2+1),20)=5, TRUNC(G65*0.93,2), ROUND(G65*0.93,2))</f>
        <v>98.41</v>
      </c>
      <c r="K65" s="258" t="s">
        <v>166</v>
      </c>
      <c r="L65" s="258" t="n">
        <f aca="false">IF(MOD(G65*0.07*10^(2+1),20)=5, TRUNC(G65*0.07,2), ROUND(G65*0.07,2))</f>
        <v>7.41</v>
      </c>
      <c r="M65" s="255" t="n">
        <f aca="false">'VALORES PARA ALTERAR 2025 - MAR'!C13</f>
        <v>32.93</v>
      </c>
      <c r="N65" s="227" t="n">
        <f aca="false">IF(MOD(J65*0.8%*10^(2+1),20)=5, TRUNC(J65*0.8%,2), ROUND(J65*0.8%,2))</f>
        <v>0.79</v>
      </c>
      <c r="O65" s="227" t="n">
        <f aca="false">IF(MOD(IF(CONFIGURACAO_ISSQN!$B$2="Emolumentos Líquidos",J65,SUM(J65:L65))*CONFIGURACAO_ISSQN!$B$1*10^(2+1),20)=5, TRUNC(IF(CONFIGURACAO_ISSQN!$B$2="Emolumentos Líquidos",J65,SUM(J65:L65))*CONFIGURACAO_ISSQN!$B$1,2), ROUND(IF(CONFIGURACAO_ISSQN!$B$2="Emolumentos Líquidos",J65,SUM(J65:L65))*CONFIGURACAO_ISSQN!$B$1,2))</f>
        <v>4.92</v>
      </c>
      <c r="P65" s="259" t="n">
        <f aca="false">SUM(J65:O65)</f>
        <v>144.46</v>
      </c>
      <c r="Q65" s="235"/>
      <c r="R65" s="235"/>
      <c r="AMJ65" s="226"/>
    </row>
    <row r="66" s="222" customFormat="true" ht="22.35" hidden="false" customHeight="true" outlineLevel="0" collapsed="false">
      <c r="B66" s="251" t="s">
        <v>235</v>
      </c>
      <c r="C66" s="228" t="s">
        <v>236</v>
      </c>
      <c r="D66" s="228"/>
      <c r="E66" s="228"/>
      <c r="F66" s="228"/>
      <c r="G66" s="252" t="n">
        <f aca="false">$G$4</f>
        <v>26.37</v>
      </c>
      <c r="H66" s="230" t="n">
        <f aca="false">SUM(J66,L66)</f>
        <v>26.37</v>
      </c>
      <c r="I66" s="230" t="n">
        <f aca="false">SUM(J66:M66)</f>
        <v>34.65</v>
      </c>
      <c r="J66" s="230" t="n">
        <f aca="false">IF(MOD(G66*0.93*10^(2+1),20)=5, TRUNC(G66*0.93,2), ROUND(G66*0.93,2))</f>
        <v>24.52</v>
      </c>
      <c r="K66" s="232" t="s">
        <v>166</v>
      </c>
      <c r="L66" s="232" t="n">
        <f aca="false">IF(MOD(G66*0.07*10^(2+1),20)=5, TRUNC(G66*0.07,2), ROUND(G66*0.07,2))</f>
        <v>1.85</v>
      </c>
      <c r="M66" s="253" t="n">
        <f aca="false">$M$4</f>
        <v>8.28</v>
      </c>
      <c r="N66" s="251" t="n">
        <f aca="false">IF(MOD(J66*0.8%*10^(2+1),20)=5, TRUNC(J66*0.8%,2), ROUND(J66*0.8%,2))</f>
        <v>0.2</v>
      </c>
      <c r="O66" s="251" t="n">
        <f aca="false">IF(MOD(IF(CONFIGURACAO_ISSQN!$B$2="Emolumentos Líquidos",J66,SUM(J66:L66))*CONFIGURACAO_ISSQN!$B$1*10^(2+1),20)=5, TRUNC(IF(CONFIGURACAO_ISSQN!$B$2="Emolumentos Líquidos",J66,SUM(J66:L66))*CONFIGURACAO_ISSQN!$B$1,2), ROUND(IF(CONFIGURACAO_ISSQN!$B$2="Emolumentos Líquidos",J66,SUM(J66:L66))*CONFIGURACAO_ISSQN!$B$1,2))</f>
        <v>1.23</v>
      </c>
      <c r="P66" s="253" t="n">
        <f aca="false">SUM(J66:O66)</f>
        <v>36.08</v>
      </c>
      <c r="Q66" s="235"/>
      <c r="R66" s="235"/>
      <c r="AMJ66" s="226"/>
    </row>
    <row r="67" s="222" customFormat="true" ht="22.35" hidden="false" customHeight="true" outlineLevel="0" collapsed="false">
      <c r="B67" s="227" t="s">
        <v>237</v>
      </c>
      <c r="C67" s="228" t="s">
        <v>238</v>
      </c>
      <c r="D67" s="228"/>
      <c r="E67" s="228"/>
      <c r="F67" s="228"/>
      <c r="G67" s="252" t="n">
        <f aca="false">$G$4</f>
        <v>26.37</v>
      </c>
      <c r="H67" s="230" t="n">
        <f aca="false">SUM(J67,L67)</f>
        <v>26.37</v>
      </c>
      <c r="I67" s="231" t="n">
        <f aca="false">SUM(J67:M67)</f>
        <v>34.65</v>
      </c>
      <c r="J67" s="230" t="n">
        <f aca="false">IF(MOD(G67*0.93*10^(2+1),20)=5, TRUNC(G67*0.93,2), ROUND(G67*0.93,2))</f>
        <v>24.52</v>
      </c>
      <c r="K67" s="232" t="s">
        <v>166</v>
      </c>
      <c r="L67" s="232" t="n">
        <f aca="false">IF(MOD(G67*0.07*10^(2+1),20)=5, TRUNC(G67*0.07,2), ROUND(G67*0.07,2))</f>
        <v>1.85</v>
      </c>
      <c r="M67" s="253" t="n">
        <f aca="false">$M$4</f>
        <v>8.28</v>
      </c>
      <c r="N67" s="251" t="n">
        <f aca="false">IF(MOD(J67*0.8%*10^(2+1),20)=5, TRUNC(J67*0.8%,2), ROUND(J67*0.8%,2))</f>
        <v>0.2</v>
      </c>
      <c r="O67" s="251" t="n">
        <f aca="false">IF(MOD(IF(CONFIGURACAO_ISSQN!$B$2="Emolumentos Líquidos",J67,SUM(J67:L67))*CONFIGURACAO_ISSQN!$B$1*10^(2+1),20)=5, TRUNC(IF(CONFIGURACAO_ISSQN!$B$2="Emolumentos Líquidos",J67,SUM(J67:L67))*CONFIGURACAO_ISSQN!$B$1,2), ROUND(IF(CONFIGURACAO_ISSQN!$B$2="Emolumentos Líquidos",J67,SUM(J67:L67))*CONFIGURACAO_ISSQN!$B$1,2))</f>
        <v>1.23</v>
      </c>
      <c r="P67" s="253" t="n">
        <f aca="false">SUM(J67:O67)</f>
        <v>36.08</v>
      </c>
      <c r="Q67" s="235"/>
      <c r="R67" s="235"/>
      <c r="AMJ67" s="226"/>
    </row>
    <row r="68" s="222" customFormat="true" ht="23.85" hidden="false" customHeight="true" outlineLevel="0" collapsed="false">
      <c r="B68" s="236" t="s">
        <v>166</v>
      </c>
      <c r="C68" s="260" t="s">
        <v>530</v>
      </c>
      <c r="D68" s="260"/>
      <c r="E68" s="260"/>
      <c r="F68" s="260"/>
      <c r="G68" s="260"/>
      <c r="H68" s="260"/>
      <c r="I68" s="260"/>
      <c r="J68" s="260"/>
      <c r="K68" s="260"/>
      <c r="L68" s="260"/>
      <c r="M68" s="260"/>
      <c r="N68" s="260"/>
      <c r="O68" s="260" t="n">
        <f aca="false">IF(MOD(IF(CONFIGURACAO_ISSQN!$B$2="Emolumentos Líquidos",J68,SUM(J68:L68))*CONFIGURACAO_ISSQN!$B$1*10^(2+1),20)=5, TRUNC(IF(CONFIGURACAO_ISSQN!$B$2="Emolumentos Líquidos",J68,SUM(J68:L68))*CONFIGURACAO_ISSQN!$B$1,2), ROUND(IF(CONFIGURACAO_ISSQN!$B$2="Emolumentos Líquidos",J68,SUM(J68:L68))*CONFIGURACAO_ISSQN!$B$1,2))</f>
        <v>0</v>
      </c>
      <c r="P68" s="260"/>
      <c r="Q68" s="235"/>
      <c r="R68" s="225"/>
      <c r="AMJ68" s="226"/>
    </row>
    <row r="69" s="222" customFormat="true" ht="12.8" hidden="false" customHeight="true" outlineLevel="0" collapsed="false">
      <c r="B69" s="236" t="s">
        <v>166</v>
      </c>
      <c r="C69" s="237" t="s">
        <v>171</v>
      </c>
      <c r="D69" s="237"/>
      <c r="E69" s="261" t="s">
        <v>171</v>
      </c>
      <c r="F69" s="261"/>
      <c r="G69" s="236"/>
      <c r="H69" s="236"/>
      <c r="I69" s="236"/>
      <c r="J69" s="236"/>
      <c r="K69" s="239"/>
      <c r="L69" s="239"/>
      <c r="M69" s="240"/>
      <c r="N69" s="236"/>
      <c r="O69" s="236"/>
      <c r="P69" s="240"/>
      <c r="Q69" s="235"/>
      <c r="R69" s="235"/>
      <c r="AMJ69" s="226"/>
    </row>
    <row r="70" s="222" customFormat="true" ht="12.8" hidden="false" customHeight="false" outlineLevel="0" collapsed="false">
      <c r="B70" s="227" t="s">
        <v>240</v>
      </c>
      <c r="C70" s="241"/>
      <c r="D70" s="242"/>
      <c r="E70" s="242" t="s">
        <v>173</v>
      </c>
      <c r="F70" s="246" t="n">
        <v>1400</v>
      </c>
      <c r="G70" s="244" t="n">
        <f aca="false">IF(MOD(($G$159/2)*10^(2+1),20)=5, TRUNC($G$159/2,2), ROUND($G$159/2,2))</f>
        <v>76.04</v>
      </c>
      <c r="H70" s="231" t="n">
        <f aca="false">SUM(J70,L70)</f>
        <v>76.04</v>
      </c>
      <c r="I70" s="231" t="n">
        <f aca="false">SUM(J70:M70)</f>
        <v>105.34</v>
      </c>
      <c r="J70" s="231" t="n">
        <f aca="false">IF(MOD(G70*0.93*10^(2+1),20)=5, TRUNC(G70*0.93,2), ROUND(G70*0.93,2))</f>
        <v>70.72</v>
      </c>
      <c r="K70" s="245" t="s">
        <v>166</v>
      </c>
      <c r="L70" s="245" t="n">
        <f aca="false">IF(MOD(G70*0.07*10^(2+1),20)=5, TRUNC(G70*0.07,2), ROUND(G70*0.07,2))</f>
        <v>5.32</v>
      </c>
      <c r="M70" s="234" t="n">
        <f aca="false">IF(MOD(($M$159/2)*10^(2+1),20)=5, TRUNC($M$159/2,2), ROUND($M$159/2,2))</f>
        <v>29.3</v>
      </c>
      <c r="N70" s="227" t="n">
        <f aca="false">IF(MOD(J70*0.8%*10^(2+1),20)=5, TRUNC(J70*0.8%,2), ROUND(J70*0.8%,2))</f>
        <v>0.57</v>
      </c>
      <c r="O70" s="227" t="n">
        <f aca="false">IF(MOD(IF(CONFIGURACAO_ISSQN!$B$2="Emolumentos Líquidos",J70,SUM(J70:L70))*CONFIGURACAO_ISSQN!$B$1*10^(2+1),20)=5, TRUNC(IF(CONFIGURACAO_ISSQN!$B$2="Emolumentos Líquidos",J70,SUM(J70:L70))*CONFIGURACAO_ISSQN!$B$1,2), ROUND(IF(CONFIGURACAO_ISSQN!$B$2="Emolumentos Líquidos",J70,SUM(J70:L70))*CONFIGURACAO_ISSQN!$B$1,2))</f>
        <v>3.54</v>
      </c>
      <c r="P70" s="234" t="n">
        <f aca="false">SUM(J70:O70)</f>
        <v>109.45</v>
      </c>
      <c r="Q70" s="235"/>
      <c r="R70" s="235"/>
      <c r="AMJ70" s="226"/>
    </row>
    <row r="71" s="222" customFormat="true" ht="12.8" hidden="false" customHeight="false" outlineLevel="0" collapsed="false">
      <c r="B71" s="227" t="s">
        <v>241</v>
      </c>
      <c r="C71" s="241" t="s">
        <v>175</v>
      </c>
      <c r="D71" s="246" t="n">
        <f aca="false">F70+0.01</f>
        <v>1400.01</v>
      </c>
      <c r="E71" s="242" t="s">
        <v>173</v>
      </c>
      <c r="F71" s="246" t="n">
        <v>2720</v>
      </c>
      <c r="G71" s="244" t="n">
        <f aca="false">IF(MOD(($G$160/2)*10^(2+1),20)=5, TRUNC($G$160/2,2), ROUND($G$160/2,2))</f>
        <v>124.04</v>
      </c>
      <c r="H71" s="231" t="n">
        <f aca="false">SUM(J71,L71)</f>
        <v>124.04</v>
      </c>
      <c r="I71" s="231" t="n">
        <f aca="false">SUM(J71:M71)</f>
        <v>171.84</v>
      </c>
      <c r="J71" s="231" t="n">
        <f aca="false">IF(MOD(G71*0.93*10^(2+1),20)=5, TRUNC(G71*0.93,2), ROUND(G71*0.93,2))</f>
        <v>115.36</v>
      </c>
      <c r="K71" s="245" t="s">
        <v>166</v>
      </c>
      <c r="L71" s="245" t="n">
        <f aca="false">IF(MOD(G71*0.07*10^(2+1),20)=5, TRUNC(G71*0.07,2), ROUND(G71*0.07,2))</f>
        <v>8.68</v>
      </c>
      <c r="M71" s="234" t="n">
        <f aca="false">IF(MOD(($M$160/2)*10^(2+1),20)=5, TRUNC($M$160/2,2), ROUND($M$160/2,2))</f>
        <v>47.8</v>
      </c>
      <c r="N71" s="227" t="n">
        <f aca="false">IF(MOD(J71*0.8%*10^(2+1),20)=5, TRUNC(J71*0.8%,2), ROUND(J71*0.8%,2))</f>
        <v>0.92</v>
      </c>
      <c r="O71" s="227" t="n">
        <f aca="false">IF(MOD(IF(CONFIGURACAO_ISSQN!$B$2="Emolumentos Líquidos",J71,SUM(J71:L71))*CONFIGURACAO_ISSQN!$B$1*10^(2+1),20)=5, TRUNC(IF(CONFIGURACAO_ISSQN!$B$2="Emolumentos Líquidos",J71,SUM(J71:L71))*CONFIGURACAO_ISSQN!$B$1,2), ROUND(IF(CONFIGURACAO_ISSQN!$B$2="Emolumentos Líquidos",J71,SUM(J71:L71))*CONFIGURACAO_ISSQN!$B$1,2))</f>
        <v>5.77</v>
      </c>
      <c r="P71" s="234" t="n">
        <f aca="false">SUM(J71:O71)</f>
        <v>178.53</v>
      </c>
      <c r="Q71" s="235"/>
      <c r="R71" s="235"/>
      <c r="AMJ71" s="226"/>
    </row>
    <row r="72" s="222" customFormat="true" ht="12.8" hidden="false" customHeight="false" outlineLevel="0" collapsed="false">
      <c r="B72" s="227" t="s">
        <v>242</v>
      </c>
      <c r="C72" s="241" t="s">
        <v>175</v>
      </c>
      <c r="D72" s="246" t="n">
        <f aca="false">F71+0.01</f>
        <v>2720.01</v>
      </c>
      <c r="E72" s="242" t="s">
        <v>173</v>
      </c>
      <c r="F72" s="246" t="n">
        <v>5440</v>
      </c>
      <c r="G72" s="244" t="n">
        <f aca="false">IF(MOD(($G$161/2)*10^(2+1),20)=5, TRUNC($G$161/2,2), ROUND($G$161/2,2))</f>
        <v>179.76</v>
      </c>
      <c r="H72" s="231" t="n">
        <f aca="false">SUM(J72,L72)</f>
        <v>179.76</v>
      </c>
      <c r="I72" s="231" t="n">
        <f aca="false">SUM(J72:M72)</f>
        <v>249.02</v>
      </c>
      <c r="J72" s="231" t="n">
        <f aca="false">IF(MOD(G72*0.93*10^(2+1),20)=5, TRUNC(G72*0.93,2), ROUND(G72*0.93,2))</f>
        <v>167.18</v>
      </c>
      <c r="K72" s="245" t="s">
        <v>166</v>
      </c>
      <c r="L72" s="245" t="n">
        <f aca="false">IF(MOD(G72*0.07*10^(2+1),20)=5, TRUNC(G72*0.07,2), ROUND(G72*0.07,2))</f>
        <v>12.58</v>
      </c>
      <c r="M72" s="234" t="n">
        <f aca="false">IF(MOD(($M$161/2)*10^(2+1),20)=5, TRUNC($M$161/2,2), ROUND($M$161/2,2))</f>
        <v>69.26</v>
      </c>
      <c r="N72" s="227" t="n">
        <f aca="false">IF(MOD(J72*0.8%*10^(2+1),20)=5, TRUNC(J72*0.8%,2), ROUND(J72*0.8%,2))</f>
        <v>1.34</v>
      </c>
      <c r="O72" s="227" t="n">
        <f aca="false">IF(MOD(IF(CONFIGURACAO_ISSQN!$B$2="Emolumentos Líquidos",J72,SUM(J72:L72))*CONFIGURACAO_ISSQN!$B$1*10^(2+1),20)=5, TRUNC(IF(CONFIGURACAO_ISSQN!$B$2="Emolumentos Líquidos",J72,SUM(J72:L72))*CONFIGURACAO_ISSQN!$B$1,2), ROUND(IF(CONFIGURACAO_ISSQN!$B$2="Emolumentos Líquidos",J72,SUM(J72:L72))*CONFIGURACAO_ISSQN!$B$1,2))</f>
        <v>8.36</v>
      </c>
      <c r="P72" s="234" t="n">
        <f aca="false">SUM(J72:O72)</f>
        <v>258.72</v>
      </c>
      <c r="Q72" s="235"/>
      <c r="R72" s="235"/>
      <c r="AMJ72" s="226"/>
    </row>
    <row r="73" s="222" customFormat="true" ht="12.8" hidden="false" customHeight="false" outlineLevel="0" collapsed="false">
      <c r="B73" s="227" t="s">
        <v>243</v>
      </c>
      <c r="C73" s="241" t="s">
        <v>175</v>
      </c>
      <c r="D73" s="246" t="n">
        <f aca="false">F72+0.01</f>
        <v>5440.01</v>
      </c>
      <c r="E73" s="242" t="s">
        <v>173</v>
      </c>
      <c r="F73" s="246" t="n">
        <v>7000</v>
      </c>
      <c r="G73" s="244" t="n">
        <f aca="false">IF(MOD(($G$162/2)*10^(2+1),20)=5, TRUNC($G$162/2,2), ROUND($G$162/2,2))</f>
        <v>248.84</v>
      </c>
      <c r="H73" s="231" t="n">
        <f aca="false">SUM(J73,L73)</f>
        <v>248.84</v>
      </c>
      <c r="I73" s="231" t="n">
        <f aca="false">SUM(J73:M73)</f>
        <v>344.73</v>
      </c>
      <c r="J73" s="231" t="n">
        <f aca="false">IF(MOD(G73*0.93*10^(2+1),20)=5, TRUNC(G73*0.93,2), ROUND(G73*0.93,2))</f>
        <v>231.42</v>
      </c>
      <c r="K73" s="245" t="s">
        <v>166</v>
      </c>
      <c r="L73" s="245" t="n">
        <f aca="false">IF(MOD(G73*0.07*10^(2+1),20)=5, TRUNC(G73*0.07,2), ROUND(G73*0.07,2))</f>
        <v>17.42</v>
      </c>
      <c r="M73" s="234" t="n">
        <f aca="false">IF(MOD(($M$162/2)*10^(2+1),20)=5, TRUNC($M$162/2,2), ROUND($M$162/2,2))</f>
        <v>95.89</v>
      </c>
      <c r="N73" s="227" t="n">
        <f aca="false">IF(MOD(J73*0.8%*10^(2+1),20)=5, TRUNC(J73*0.8%,2), ROUND(J73*0.8%,2))</f>
        <v>1.85</v>
      </c>
      <c r="O73" s="227" t="n">
        <f aca="false">IF(MOD(IF(CONFIGURACAO_ISSQN!$B$2="Emolumentos Líquidos",J73,SUM(J73:L73))*CONFIGURACAO_ISSQN!$B$1*10^(2+1),20)=5, TRUNC(IF(CONFIGURACAO_ISSQN!$B$2="Emolumentos Líquidos",J73,SUM(J73:L73))*CONFIGURACAO_ISSQN!$B$1,2), ROUND(IF(CONFIGURACAO_ISSQN!$B$2="Emolumentos Líquidos",J73,SUM(J73:L73))*CONFIGURACAO_ISSQN!$B$1,2))</f>
        <v>11.57</v>
      </c>
      <c r="P73" s="234" t="n">
        <f aca="false">SUM(J73:O73)</f>
        <v>358.15</v>
      </c>
      <c r="Q73" s="235"/>
      <c r="R73" s="235"/>
      <c r="AMJ73" s="226"/>
    </row>
    <row r="74" s="222" customFormat="true" ht="12.8" hidden="false" customHeight="false" outlineLevel="0" collapsed="false">
      <c r="B74" s="227" t="s">
        <v>244</v>
      </c>
      <c r="C74" s="241" t="s">
        <v>175</v>
      </c>
      <c r="D74" s="246" t="n">
        <f aca="false">F73+0.01</f>
        <v>7000.01</v>
      </c>
      <c r="E74" s="242" t="s">
        <v>173</v>
      </c>
      <c r="F74" s="246" t="n">
        <v>14000</v>
      </c>
      <c r="G74" s="244" t="n">
        <f aca="false">IF(MOD(($G$163/2)*10^(2+1),20)=5, TRUNC($G$163/2,2), ROUND($G$163/2,2))</f>
        <v>331.86</v>
      </c>
      <c r="H74" s="231" t="n">
        <f aca="false">SUM(J74,L74)</f>
        <v>331.86</v>
      </c>
      <c r="I74" s="231" t="n">
        <f aca="false">SUM(J74:M74)</f>
        <v>459.72</v>
      </c>
      <c r="J74" s="231" t="n">
        <f aca="false">IF(MOD(G74*0.93*10^(2+1),20)=5, TRUNC(G74*0.93,2), ROUND(G74*0.93,2))</f>
        <v>308.63</v>
      </c>
      <c r="K74" s="245" t="s">
        <v>166</v>
      </c>
      <c r="L74" s="245" t="n">
        <f aca="false">IF(MOD(G74*0.07*10^(2+1),20)=5, TRUNC(G74*0.07,2), ROUND(G74*0.07,2))</f>
        <v>23.23</v>
      </c>
      <c r="M74" s="234" t="n">
        <f aca="false">IF(MOD(($M$163/2)*10^(2+1),20)=5, TRUNC($M$163/2,2), ROUND($M$163/2,2))</f>
        <v>127.86</v>
      </c>
      <c r="N74" s="227" t="n">
        <f aca="false">IF(MOD(J74*0.8%*10^(2+1),20)=5, TRUNC(J74*0.8%,2), ROUND(J74*0.8%,2))</f>
        <v>2.47</v>
      </c>
      <c r="O74" s="227" t="n">
        <f aca="false">IF(MOD(IF(CONFIGURACAO_ISSQN!$B$2="Emolumentos Líquidos",J74,SUM(J74:L74))*CONFIGURACAO_ISSQN!$B$1*10^(2+1),20)=5, TRUNC(IF(CONFIGURACAO_ISSQN!$B$2="Emolumentos Líquidos",J74,SUM(J74:L74))*CONFIGURACAO_ISSQN!$B$1,2), ROUND(IF(CONFIGURACAO_ISSQN!$B$2="Emolumentos Líquidos",J74,SUM(J74:L74))*CONFIGURACAO_ISSQN!$B$1,2))</f>
        <v>15.43</v>
      </c>
      <c r="P74" s="234" t="n">
        <f aca="false">SUM(J74:O74)</f>
        <v>477.62</v>
      </c>
      <c r="Q74" s="235"/>
      <c r="R74" s="235"/>
      <c r="AMJ74" s="226"/>
    </row>
    <row r="75" s="222" customFormat="true" ht="12.8" hidden="false" customHeight="false" outlineLevel="0" collapsed="false">
      <c r="B75" s="227" t="s">
        <v>245</v>
      </c>
      <c r="C75" s="241" t="s">
        <v>175</v>
      </c>
      <c r="D75" s="246" t="n">
        <f aca="false">F74+0.01</f>
        <v>14000.01</v>
      </c>
      <c r="E75" s="242" t="s">
        <v>173</v>
      </c>
      <c r="F75" s="246" t="n">
        <v>28000</v>
      </c>
      <c r="G75" s="244" t="n">
        <f aca="false">IF(MOD(($G$164/2)*10^(2+1),20)=5, TRUNC($G$164/2,2), ROUND($G$164/2,2))</f>
        <v>428.72</v>
      </c>
      <c r="H75" s="231" t="n">
        <f aca="false">SUM(J75,L75)</f>
        <v>428.72</v>
      </c>
      <c r="I75" s="231" t="n">
        <f aca="false">SUM(J75:M75)</f>
        <v>593.93</v>
      </c>
      <c r="J75" s="231" t="n">
        <f aca="false">IF(MOD(G75*0.93*10^(2+1),20)=5, TRUNC(G75*0.93,2), ROUND(G75*0.93,2))</f>
        <v>398.71</v>
      </c>
      <c r="K75" s="245" t="s">
        <v>166</v>
      </c>
      <c r="L75" s="245" t="n">
        <f aca="false">IF(MOD(G75*0.07*10^(2+1),20)=5, TRUNC(G75*0.07,2), ROUND(G75*0.07,2))</f>
        <v>30.01</v>
      </c>
      <c r="M75" s="234" t="n">
        <f aca="false">IF(MOD(($M$164/2)*10^(2+1),20)=5, TRUNC($M$164/2,2), ROUND($M$164/2,2))</f>
        <v>165.21</v>
      </c>
      <c r="N75" s="227" t="n">
        <f aca="false">IF(MOD(J75*0.8%*10^(2+1),20)=5, TRUNC(J75*0.8%,2), ROUND(J75*0.8%,2))</f>
        <v>3.19</v>
      </c>
      <c r="O75" s="227" t="n">
        <f aca="false">IF(MOD(IF(CONFIGURACAO_ISSQN!$B$2="Emolumentos Líquidos",J75,SUM(J75:L75))*CONFIGURACAO_ISSQN!$B$1*10^(2+1),20)=5, TRUNC(IF(CONFIGURACAO_ISSQN!$B$2="Emolumentos Líquidos",J75,SUM(J75:L75))*CONFIGURACAO_ISSQN!$B$1,2), ROUND(IF(CONFIGURACAO_ISSQN!$B$2="Emolumentos Líquidos",J75,SUM(J75:L75))*CONFIGURACAO_ISSQN!$B$1,2))</f>
        <v>19.94</v>
      </c>
      <c r="P75" s="234" t="n">
        <f aca="false">SUM(J75:O75)</f>
        <v>617.06</v>
      </c>
      <c r="Q75" s="235"/>
      <c r="R75" s="235"/>
      <c r="AMJ75" s="226"/>
    </row>
    <row r="76" s="222" customFormat="true" ht="12.8" hidden="false" customHeight="false" outlineLevel="0" collapsed="false">
      <c r="B76" s="227" t="s">
        <v>246</v>
      </c>
      <c r="C76" s="241" t="s">
        <v>175</v>
      </c>
      <c r="D76" s="246" t="n">
        <f aca="false">F75+0.01</f>
        <v>28000.01</v>
      </c>
      <c r="E76" s="242" t="s">
        <v>173</v>
      </c>
      <c r="F76" s="246" t="n">
        <v>42000</v>
      </c>
      <c r="G76" s="244" t="n">
        <f aca="false">IF(MOD(($G$165/2)*10^(2+1),20)=5, TRUNC($G$165/2,2), ROUND($G$165/2,2))</f>
        <v>539.26</v>
      </c>
      <c r="H76" s="231" t="n">
        <f aca="false">SUM(J76,L76)</f>
        <v>539.26</v>
      </c>
      <c r="I76" s="231" t="n">
        <f aca="false">SUM(J76:M76)</f>
        <v>747.06</v>
      </c>
      <c r="J76" s="231" t="n">
        <f aca="false">IF(MOD(G76*0.93*10^(2+1),20)=5, TRUNC(G76*0.93,2), ROUND(G76*0.93,2))</f>
        <v>501.51</v>
      </c>
      <c r="K76" s="245" t="s">
        <v>166</v>
      </c>
      <c r="L76" s="245" t="n">
        <f aca="false">IF(MOD(G76*0.07*10^(2+1),20)=5, TRUNC(G76*0.07,2), ROUND(G76*0.07,2))</f>
        <v>37.75</v>
      </c>
      <c r="M76" s="234" t="n">
        <f aca="false">IF(MOD(($M$165/2)*10^(2+1),20)=5, TRUNC($M$165/2,2), ROUND($M$165/2,2))</f>
        <v>207.8</v>
      </c>
      <c r="N76" s="227" t="n">
        <f aca="false">IF(MOD(J76*0.8%*10^(2+1),20)=5, TRUNC(J76*0.8%,2), ROUND(J76*0.8%,2))</f>
        <v>4.01</v>
      </c>
      <c r="O76" s="227" t="n">
        <f aca="false">IF(MOD(IF(CONFIGURACAO_ISSQN!$B$2="Emolumentos Líquidos",J76,SUM(J76:L76))*CONFIGURACAO_ISSQN!$B$1*10^(2+1),20)=5, TRUNC(IF(CONFIGURACAO_ISSQN!$B$2="Emolumentos Líquidos",J76,SUM(J76:L76))*CONFIGURACAO_ISSQN!$B$1,2), ROUND(IF(CONFIGURACAO_ISSQN!$B$2="Emolumentos Líquidos",J76,SUM(J76:L76))*CONFIGURACAO_ISSQN!$B$1,2))</f>
        <v>25.08</v>
      </c>
      <c r="P76" s="234" t="n">
        <f aca="false">SUM(J76:O76)</f>
        <v>776.15</v>
      </c>
      <c r="Q76" s="235"/>
      <c r="R76" s="235"/>
      <c r="AMJ76" s="226"/>
    </row>
    <row r="77" s="222" customFormat="true" ht="12.8" hidden="false" customHeight="false" outlineLevel="0" collapsed="false">
      <c r="B77" s="227" t="s">
        <v>247</v>
      </c>
      <c r="C77" s="241" t="s">
        <v>175</v>
      </c>
      <c r="D77" s="246" t="n">
        <f aca="false">F76+0.01</f>
        <v>42000.01</v>
      </c>
      <c r="E77" s="242" t="s">
        <v>173</v>
      </c>
      <c r="F77" s="246" t="n">
        <v>56000</v>
      </c>
      <c r="G77" s="244" t="n">
        <f aca="false">IF(MOD(($G$166/2)*10^(2+1),20)=5, TRUNC($G$166/2,2), ROUND($G$166/2,2))</f>
        <v>663.83</v>
      </c>
      <c r="H77" s="231" t="n">
        <f aca="false">SUM(J77,L77)</f>
        <v>663.83</v>
      </c>
      <c r="I77" s="231" t="n">
        <f aca="false">SUM(J77:M77)</f>
        <v>919.61</v>
      </c>
      <c r="J77" s="231" t="n">
        <f aca="false">IF(MOD(G77*0.93*10^(2+1),20)=5, TRUNC(G77*0.93,2), ROUND(G77*0.93,2))</f>
        <v>617.36</v>
      </c>
      <c r="K77" s="245" t="s">
        <v>166</v>
      </c>
      <c r="L77" s="245" t="n">
        <f aca="false">IF(MOD(G77*0.07*10^(2+1),20)=5, TRUNC(G77*0.07,2), ROUND(G77*0.07,2))</f>
        <v>46.47</v>
      </c>
      <c r="M77" s="234" t="n">
        <f aca="false">IF(MOD(($M$166/2)*10^(2+1),20)=5, TRUNC($M$166/2,2), ROUND($M$166/2,2))</f>
        <v>255.78</v>
      </c>
      <c r="N77" s="227" t="n">
        <f aca="false">IF(MOD(J77*0.8%*10^(2+1),20)=5, TRUNC(J77*0.8%,2), ROUND(J77*0.8%,2))</f>
        <v>4.94</v>
      </c>
      <c r="O77" s="227" t="n">
        <f aca="false">IF(MOD(IF(CONFIGURACAO_ISSQN!$B$2="Emolumentos Líquidos",J77,SUM(J77:L77))*CONFIGURACAO_ISSQN!$B$1*10^(2+1),20)=5, TRUNC(IF(CONFIGURACAO_ISSQN!$B$2="Emolumentos Líquidos",J77,SUM(J77:L77))*CONFIGURACAO_ISSQN!$B$1,2), ROUND(IF(CONFIGURACAO_ISSQN!$B$2="Emolumentos Líquidos",J77,SUM(J77:L77))*CONFIGURACAO_ISSQN!$B$1,2))</f>
        <v>30.87</v>
      </c>
      <c r="P77" s="234" t="n">
        <f aca="false">SUM(J77:O77)</f>
        <v>955.42</v>
      </c>
      <c r="Q77" s="235"/>
      <c r="R77" s="235"/>
      <c r="AMJ77" s="226"/>
    </row>
    <row r="78" s="222" customFormat="true" ht="12.8" hidden="false" customHeight="false" outlineLevel="0" collapsed="false">
      <c r="B78" s="227" t="s">
        <v>248</v>
      </c>
      <c r="C78" s="241" t="s">
        <v>175</v>
      </c>
      <c r="D78" s="246" t="n">
        <f aca="false">F77+0.01</f>
        <v>56000.01</v>
      </c>
      <c r="E78" s="242" t="s">
        <v>173</v>
      </c>
      <c r="F78" s="246" t="n">
        <v>70000</v>
      </c>
      <c r="G78" s="244" t="n">
        <f aca="false">IF(MOD(($G$167/2)*10^(2+1),20)=5, TRUNC($G$167/2,2), ROUND($G$167/2,2))</f>
        <v>802.15</v>
      </c>
      <c r="H78" s="231" t="n">
        <f aca="false">SUM(J78,L78)</f>
        <v>802.15</v>
      </c>
      <c r="I78" s="231" t="n">
        <f aca="false">SUM(J78:M78)</f>
        <v>1111.24</v>
      </c>
      <c r="J78" s="231" t="n">
        <f aca="false">IF(MOD(G78*0.93*10^(2+1),20)=5, TRUNC(G78*0.93,2), ROUND(G78*0.93,2))</f>
        <v>746</v>
      </c>
      <c r="K78" s="245" t="s">
        <v>166</v>
      </c>
      <c r="L78" s="245" t="n">
        <f aca="false">IF(MOD(G78*0.07*10^(2+1),20)=5, TRUNC(G78*0.07,2), ROUND(G78*0.07,2))</f>
        <v>56.15</v>
      </c>
      <c r="M78" s="234" t="n">
        <f aca="false">IF(MOD(($M$167/2)*10^(2+1),20)=5, TRUNC($M$167/2,2), ROUND($M$167/2,2))</f>
        <v>309.09</v>
      </c>
      <c r="N78" s="227" t="n">
        <f aca="false">IF(MOD(J78*0.8%*10^(2+1),20)=5, TRUNC(J78*0.8%,2), ROUND(J78*0.8%,2))</f>
        <v>5.97</v>
      </c>
      <c r="O78" s="227" t="n">
        <f aca="false">IF(MOD(IF(CONFIGURACAO_ISSQN!$B$2="Emolumentos Líquidos",J78,SUM(J78:L78))*CONFIGURACAO_ISSQN!$B$1*10^(2+1),20)=5, TRUNC(IF(CONFIGURACAO_ISSQN!$B$2="Emolumentos Líquidos",J78,SUM(J78:L78))*CONFIGURACAO_ISSQN!$B$1,2), ROUND(IF(CONFIGURACAO_ISSQN!$B$2="Emolumentos Líquidos",J78,SUM(J78:L78))*CONFIGURACAO_ISSQN!$B$1,2))</f>
        <v>37.3</v>
      </c>
      <c r="P78" s="234" t="n">
        <f aca="false">SUM(J78:O78)</f>
        <v>1154.51</v>
      </c>
      <c r="Q78" s="235"/>
      <c r="R78" s="235"/>
      <c r="AMJ78" s="226"/>
    </row>
    <row r="79" s="222" customFormat="true" ht="12.8" hidden="false" customHeight="false" outlineLevel="0" collapsed="false">
      <c r="B79" s="227" t="s">
        <v>249</v>
      </c>
      <c r="C79" s="241" t="s">
        <v>175</v>
      </c>
      <c r="D79" s="246" t="n">
        <f aca="false">F78+0.01</f>
        <v>70000.01</v>
      </c>
      <c r="E79" s="242" t="s">
        <v>173</v>
      </c>
      <c r="F79" s="246" t="n">
        <v>105000</v>
      </c>
      <c r="G79" s="244" t="n">
        <f aca="false">IF(MOD(($G$168/2)*10^(2+1),20)=5, TRUNC($G$168/2,2), ROUND($G$168/2,2))</f>
        <v>1009.56</v>
      </c>
      <c r="H79" s="231" t="n">
        <f aca="false">SUM(J79,L79)</f>
        <v>1009.56</v>
      </c>
      <c r="I79" s="231" t="n">
        <f aca="false">SUM(J79:M79)</f>
        <v>1398.56</v>
      </c>
      <c r="J79" s="231" t="n">
        <f aca="false">IF(MOD(G79*0.93*10^(2+1),20)=5, TRUNC(G79*0.93,2), ROUND(G79*0.93,2))</f>
        <v>938.89</v>
      </c>
      <c r="K79" s="245" t="s">
        <v>166</v>
      </c>
      <c r="L79" s="245" t="n">
        <f aca="false">IF(MOD(G79*0.07*10^(2+1),20)=5, TRUNC(G79*0.07,2), ROUND(G79*0.07,2))</f>
        <v>70.67</v>
      </c>
      <c r="M79" s="234" t="n">
        <f aca="false">IF(MOD(($M$168/2)*10^(2+1),20)=5, TRUNC($M$168/2,2), ROUND($M$168/2,2))</f>
        <v>389</v>
      </c>
      <c r="N79" s="227" t="n">
        <f aca="false">IF(MOD(J79*0.8%*10^(2+1),20)=5, TRUNC(J79*0.8%,2), ROUND(J79*0.8%,2))</f>
        <v>7.51</v>
      </c>
      <c r="O79" s="227" t="n">
        <f aca="false">IF(MOD(IF(CONFIGURACAO_ISSQN!$B$2="Emolumentos Líquidos",J79,SUM(J79:L79))*CONFIGURACAO_ISSQN!$B$1*10^(2+1),20)=5, TRUNC(IF(CONFIGURACAO_ISSQN!$B$2="Emolumentos Líquidos",J79,SUM(J79:L79))*CONFIGURACAO_ISSQN!$B$1,2), ROUND(IF(CONFIGURACAO_ISSQN!$B$2="Emolumentos Líquidos",J79,SUM(J79:L79))*CONFIGURACAO_ISSQN!$B$1,2))</f>
        <v>46.94</v>
      </c>
      <c r="P79" s="234" t="n">
        <f aca="false">SUM(J79:O79)</f>
        <v>1453.01</v>
      </c>
      <c r="Q79" s="235"/>
      <c r="R79" s="235"/>
      <c r="AMJ79" s="226"/>
    </row>
    <row r="80" s="222" customFormat="true" ht="12.8" hidden="false" customHeight="false" outlineLevel="0" collapsed="false">
      <c r="B80" s="227" t="s">
        <v>250</v>
      </c>
      <c r="C80" s="241" t="s">
        <v>175</v>
      </c>
      <c r="D80" s="246" t="n">
        <f aca="false">F79+0.01</f>
        <v>105000.01</v>
      </c>
      <c r="E80" s="242" t="s">
        <v>173</v>
      </c>
      <c r="F80" s="246" t="n">
        <v>140000</v>
      </c>
      <c r="G80" s="244" t="n">
        <f aca="false">IF(MOD(($G$169/2)*10^(2+1),20)=5, TRUNC($G$169/2,2), ROUND($G$169/2,2))</f>
        <v>1213.62</v>
      </c>
      <c r="H80" s="231" t="n">
        <f aca="false">SUM(J80,L80)</f>
        <v>1213.62</v>
      </c>
      <c r="I80" s="231" t="n">
        <f aca="false">SUM(J80:M80)</f>
        <v>1777.54</v>
      </c>
      <c r="J80" s="231" t="n">
        <f aca="false">IF(MOD(G80*0.93*10^(2+1),20)=5, TRUNC(G80*0.93,2), ROUND(G80*0.93,2))</f>
        <v>1128.67</v>
      </c>
      <c r="K80" s="245" t="s">
        <v>166</v>
      </c>
      <c r="L80" s="245" t="n">
        <f aca="false">IF(MOD(G80*0.07*10^(2+1),20)=5, TRUNC(G80*0.07,2), ROUND(G80*0.07,2))</f>
        <v>84.95</v>
      </c>
      <c r="M80" s="234" t="n">
        <f aca="false">IF(MOD(($M$169/2)*10^(2+1),20)=5, TRUNC($M$169/2,2), ROUND($M$169/2,2))</f>
        <v>563.92</v>
      </c>
      <c r="N80" s="227" t="n">
        <f aca="false">IF(MOD(J80*0.8%*10^(2+1),20)=5, TRUNC(J80*0.8%,2), ROUND(J80*0.8%,2))</f>
        <v>9.03</v>
      </c>
      <c r="O80" s="227" t="n">
        <f aca="false">IF(MOD(IF(CONFIGURACAO_ISSQN!$B$2="Emolumentos Líquidos",J80,SUM(J80:L80))*CONFIGURACAO_ISSQN!$B$1*10^(2+1),20)=5, TRUNC(IF(CONFIGURACAO_ISSQN!$B$2="Emolumentos Líquidos",J80,SUM(J80:L80))*CONFIGURACAO_ISSQN!$B$1,2), ROUND(IF(CONFIGURACAO_ISSQN!$B$2="Emolumentos Líquidos",J80,SUM(J80:L80))*CONFIGURACAO_ISSQN!$B$1,2))</f>
        <v>56.43</v>
      </c>
      <c r="P80" s="234" t="n">
        <f aca="false">SUM(J80:O80)</f>
        <v>1843</v>
      </c>
      <c r="Q80" s="235"/>
      <c r="R80" s="235"/>
      <c r="AMJ80" s="226"/>
    </row>
    <row r="81" s="222" customFormat="true" ht="12.8" hidden="false" customHeight="false" outlineLevel="0" collapsed="false">
      <c r="B81" s="227" t="s">
        <v>251</v>
      </c>
      <c r="C81" s="241" t="s">
        <v>175</v>
      </c>
      <c r="D81" s="246" t="n">
        <f aca="false">F80+0.01</f>
        <v>140000.01</v>
      </c>
      <c r="E81" s="242" t="s">
        <v>173</v>
      </c>
      <c r="F81" s="246" t="n">
        <v>175000</v>
      </c>
      <c r="G81" s="244" t="n">
        <f aca="false">IF(MOD(($G$170/2)*10^(2+1),20)=5, TRUNC($G$170/2,2), ROUND($G$170/2,2))</f>
        <v>1297.79</v>
      </c>
      <c r="H81" s="231" t="n">
        <f aca="false">SUM(J81,L81)</f>
        <v>1297.79</v>
      </c>
      <c r="I81" s="231" t="n">
        <f aca="false">SUM(J81:M81)</f>
        <v>1900.87</v>
      </c>
      <c r="J81" s="231" t="n">
        <f aca="false">IF(MOD(G81*0.93*10^(2+1),20)=5, TRUNC(G81*0.93,2), ROUND(G81*0.93,2))</f>
        <v>1206.94</v>
      </c>
      <c r="K81" s="245" t="s">
        <v>166</v>
      </c>
      <c r="L81" s="245" t="n">
        <f aca="false">IF(MOD(G81*0.07*10^(2+1),20)=5, TRUNC(G81*0.07,2), ROUND(G81*0.07,2))</f>
        <v>90.85</v>
      </c>
      <c r="M81" s="234" t="n">
        <f aca="false">IF(MOD(($M$170/2)*10^(2+1),20)=5, TRUNC($M$170/2,2), ROUND($M$170/2,2))</f>
        <v>603.08</v>
      </c>
      <c r="N81" s="227" t="n">
        <f aca="false">IF(MOD(J81*0.8%*10^(2+1),20)=5, TRUNC(J81*0.8%,2), ROUND(J81*0.8%,2))</f>
        <v>9.66</v>
      </c>
      <c r="O81" s="227" t="n">
        <f aca="false">IF(MOD(IF(CONFIGURACAO_ISSQN!$B$2="Emolumentos Líquidos",J81,SUM(J81:L81))*CONFIGURACAO_ISSQN!$B$1*10^(2+1),20)=5, TRUNC(IF(CONFIGURACAO_ISSQN!$B$2="Emolumentos Líquidos",J81,SUM(J81:L81))*CONFIGURACAO_ISSQN!$B$1,2), ROUND(IF(CONFIGURACAO_ISSQN!$B$2="Emolumentos Líquidos",J81,SUM(J81:L81))*CONFIGURACAO_ISSQN!$B$1,2))</f>
        <v>60.35</v>
      </c>
      <c r="P81" s="234" t="n">
        <f aca="false">SUM(J81:O81)</f>
        <v>1970.88</v>
      </c>
      <c r="Q81" s="235"/>
      <c r="R81" s="235"/>
      <c r="AMJ81" s="226"/>
    </row>
    <row r="82" s="222" customFormat="true" ht="12.8" hidden="false" customHeight="false" outlineLevel="0" collapsed="false">
      <c r="B82" s="227" t="s">
        <v>252</v>
      </c>
      <c r="C82" s="241" t="s">
        <v>175</v>
      </c>
      <c r="D82" s="246" t="n">
        <f aca="false">F81+0.01</f>
        <v>175000.01</v>
      </c>
      <c r="E82" s="242" t="s">
        <v>173</v>
      </c>
      <c r="F82" s="246" t="n">
        <v>210000</v>
      </c>
      <c r="G82" s="244" t="n">
        <f aca="false">IF(MOD(($G$171/2)*10^(2+1),20)=5, TRUNC($G$171/2,2), ROUND($G$171/2,2))</f>
        <v>1382.13</v>
      </c>
      <c r="H82" s="231" t="n">
        <f aca="false">SUM(J82,L82)</f>
        <v>1382.13</v>
      </c>
      <c r="I82" s="231" t="n">
        <f aca="false">SUM(J82:M82)</f>
        <v>2024.39</v>
      </c>
      <c r="J82" s="231" t="n">
        <f aca="false">IF(MOD(G82*0.93*10^(2+1),20)=5, TRUNC(G82*0.93,2), ROUND(G82*0.93,2))</f>
        <v>1285.38</v>
      </c>
      <c r="K82" s="245" t="s">
        <v>166</v>
      </c>
      <c r="L82" s="245" t="n">
        <f aca="false">IF(MOD(G82*0.07*10^(2+1),20)=5, TRUNC(G82*0.07,2), ROUND(G82*0.07,2))</f>
        <v>96.75</v>
      </c>
      <c r="M82" s="234" t="n">
        <f aca="false">IF(MOD(($M$171/2)*10^(2+1),20)=5, TRUNC($M$171/2,2), ROUND($M$171/2,2))</f>
        <v>642.26</v>
      </c>
      <c r="N82" s="227" t="n">
        <f aca="false">IF(MOD(J82*0.8%*10^(2+1),20)=5, TRUNC(J82*0.8%,2), ROUND(J82*0.8%,2))</f>
        <v>10.28</v>
      </c>
      <c r="O82" s="227" t="n">
        <f aca="false">IF(MOD(IF(CONFIGURACAO_ISSQN!$B$2="Emolumentos Líquidos",J82,SUM(J82:L82))*CONFIGURACAO_ISSQN!$B$1*10^(2+1),20)=5, TRUNC(IF(CONFIGURACAO_ISSQN!$B$2="Emolumentos Líquidos",J82,SUM(J82:L82))*CONFIGURACAO_ISSQN!$B$1,2), ROUND(IF(CONFIGURACAO_ISSQN!$B$2="Emolumentos Líquidos",J82,SUM(J82:L82))*CONFIGURACAO_ISSQN!$B$1,2))</f>
        <v>64.27</v>
      </c>
      <c r="P82" s="234" t="n">
        <f aca="false">SUM(J82:O82)</f>
        <v>2098.94</v>
      </c>
      <c r="Q82" s="235"/>
      <c r="R82" s="235"/>
      <c r="AMJ82" s="226"/>
    </row>
    <row r="83" s="222" customFormat="true" ht="12.8" hidden="false" customHeight="false" outlineLevel="0" collapsed="false">
      <c r="B83" s="227" t="s">
        <v>253</v>
      </c>
      <c r="C83" s="241" t="s">
        <v>175</v>
      </c>
      <c r="D83" s="246" t="n">
        <f aca="false">F82+0.01</f>
        <v>210000.01</v>
      </c>
      <c r="E83" s="242" t="s">
        <v>173</v>
      </c>
      <c r="F83" s="246" t="n">
        <v>280000</v>
      </c>
      <c r="G83" s="244" t="n">
        <f aca="false">IF(MOD(($G$172/2)*10^(2+1),20)=5, TRUNC($G$172/2,2), ROUND($G$172/2,2))</f>
        <v>1466.7</v>
      </c>
      <c r="H83" s="231" t="n">
        <f aca="false">SUM(J83,L83)</f>
        <v>1466.7</v>
      </c>
      <c r="I83" s="231" t="n">
        <f aca="false">SUM(J83:M83)</f>
        <v>2279.34</v>
      </c>
      <c r="J83" s="231" t="n">
        <f aca="false">IF(MOD(G83*0.93*10^(2+1),20)=5, TRUNC(G83*0.93,2), ROUND(G83*0.93,2))</f>
        <v>1364.03</v>
      </c>
      <c r="K83" s="245" t="s">
        <v>166</v>
      </c>
      <c r="L83" s="245" t="n">
        <f aca="false">IF(MOD(G83*0.07*10^(2+1),20)=5, TRUNC(G83*0.07,2), ROUND(G83*0.07,2))</f>
        <v>102.67</v>
      </c>
      <c r="M83" s="234" t="n">
        <f aca="false">IF(MOD(($M$172/2)*10^(2+1),20)=5, TRUNC($M$172/2,2), ROUND($M$172/2,2))</f>
        <v>812.64</v>
      </c>
      <c r="N83" s="227" t="n">
        <f aca="false">IF(MOD(J83*0.8%*10^(2+1),20)=5, TRUNC(J83*0.8%,2), ROUND(J83*0.8%,2))</f>
        <v>10.91</v>
      </c>
      <c r="O83" s="227" t="n">
        <f aca="false">IF(MOD(IF(CONFIGURACAO_ISSQN!$B$2="Emolumentos Líquidos",J83,SUM(J83:L83))*CONFIGURACAO_ISSQN!$B$1*10^(2+1),20)=5, TRUNC(IF(CONFIGURACAO_ISSQN!$B$2="Emolumentos Líquidos",J83,SUM(J83:L83))*CONFIGURACAO_ISSQN!$B$1,2), ROUND(IF(CONFIGURACAO_ISSQN!$B$2="Emolumentos Líquidos",J83,SUM(J83:L83))*CONFIGURACAO_ISSQN!$B$1,2))</f>
        <v>68.2</v>
      </c>
      <c r="P83" s="234" t="n">
        <f aca="false">SUM(J83:O83)</f>
        <v>2358.45</v>
      </c>
      <c r="Q83" s="235"/>
      <c r="R83" s="235"/>
      <c r="AMJ83" s="226"/>
    </row>
    <row r="84" s="222" customFormat="true" ht="12.8" hidden="false" customHeight="false" outlineLevel="0" collapsed="false">
      <c r="B84" s="227" t="s">
        <v>254</v>
      </c>
      <c r="C84" s="241" t="s">
        <v>175</v>
      </c>
      <c r="D84" s="246" t="n">
        <f aca="false">F83+0.01</f>
        <v>280000.01</v>
      </c>
      <c r="E84" s="242" t="s">
        <v>173</v>
      </c>
      <c r="F84" s="246" t="n">
        <v>350000</v>
      </c>
      <c r="G84" s="244" t="n">
        <f aca="false">IF(MOD(($G$173/2)*10^(2+1),20)=5, TRUNC($G$173/2,2), ROUND($G$173/2,2))</f>
        <v>1507.07</v>
      </c>
      <c r="H84" s="231" t="n">
        <f aca="false">SUM(J84,L84)</f>
        <v>1507.07</v>
      </c>
      <c r="I84" s="231" t="n">
        <f aca="false">SUM(J84:M84)</f>
        <v>2342.13</v>
      </c>
      <c r="J84" s="231" t="n">
        <f aca="false">IF(MOD(G84*0.93*10^(2+1),20)=5, TRUNC(G84*0.93,2), ROUND(G84*0.93,2))</f>
        <v>1401.58</v>
      </c>
      <c r="K84" s="245" t="s">
        <v>166</v>
      </c>
      <c r="L84" s="245" t="n">
        <f aca="false">IF(MOD(G84*0.07*10^(2+1),20)=5, TRUNC(G84*0.07,2), ROUND(G84*0.07,2))</f>
        <v>105.49</v>
      </c>
      <c r="M84" s="234" t="n">
        <f aca="false">IF(MOD(($M$173/2)*10^(2+1),20)=5, TRUNC($M$173/2,2), ROUND($M$173/2,2))</f>
        <v>835.06</v>
      </c>
      <c r="N84" s="227" t="n">
        <f aca="false">IF(MOD(J84*0.8%*10^(2+1),20)=5, TRUNC(J84*0.8%,2), ROUND(J84*0.8%,2))</f>
        <v>11.21</v>
      </c>
      <c r="O84" s="227" t="n">
        <f aca="false">IF(MOD(IF(CONFIGURACAO_ISSQN!$B$2="Emolumentos Líquidos",J84,SUM(J84:L84))*CONFIGURACAO_ISSQN!$B$1*10^(2+1),20)=5, TRUNC(IF(CONFIGURACAO_ISSQN!$B$2="Emolumentos Líquidos",J84,SUM(J84:L84))*CONFIGURACAO_ISSQN!$B$1,2), ROUND(IF(CONFIGURACAO_ISSQN!$B$2="Emolumentos Líquidos",J84,SUM(J84:L84))*CONFIGURACAO_ISSQN!$B$1,2))</f>
        <v>70.08</v>
      </c>
      <c r="P84" s="234" t="n">
        <f aca="false">SUM(J84:O84)</f>
        <v>2423.42</v>
      </c>
      <c r="Q84" s="235"/>
      <c r="R84" s="235"/>
      <c r="AMJ84" s="226"/>
    </row>
    <row r="85" s="222" customFormat="true" ht="12.8" hidden="false" customHeight="false" outlineLevel="0" collapsed="false">
      <c r="B85" s="227" t="s">
        <v>255</v>
      </c>
      <c r="C85" s="241" t="s">
        <v>175</v>
      </c>
      <c r="D85" s="246" t="n">
        <f aca="false">F84+0.01</f>
        <v>350000.01</v>
      </c>
      <c r="E85" s="242" t="s">
        <v>173</v>
      </c>
      <c r="F85" s="246" t="n">
        <v>420000</v>
      </c>
      <c r="G85" s="244" t="n">
        <f aca="false">IF(MOD(($G$174/2)*10^(2+1),20)=5, TRUNC($G$174/2,2), ROUND($G$174/2,2))</f>
        <v>1547.66</v>
      </c>
      <c r="H85" s="231" t="n">
        <f aca="false">SUM(J85,L85)</f>
        <v>1547.66</v>
      </c>
      <c r="I85" s="231" t="n">
        <f aca="false">SUM(J85:M85)</f>
        <v>2405.21</v>
      </c>
      <c r="J85" s="231" t="n">
        <f aca="false">IF(MOD(G85*0.93*10^(2+1),20)=5, TRUNC(G85*0.93,2), ROUND(G85*0.93,2))</f>
        <v>1439.32</v>
      </c>
      <c r="K85" s="245" t="s">
        <v>166</v>
      </c>
      <c r="L85" s="245" t="n">
        <f aca="false">IF(MOD(G85*0.07*10^(2+1),20)=5, TRUNC(G85*0.07,2), ROUND(G85*0.07,2))</f>
        <v>108.34</v>
      </c>
      <c r="M85" s="234" t="n">
        <f aca="false">IF(MOD(($M$174/2)*10^(2+1),20)=5, TRUNC($M$174/2,2), ROUND($M$174/2,2))</f>
        <v>857.55</v>
      </c>
      <c r="N85" s="227" t="n">
        <f aca="false">IF(MOD(J85*0.8%*10^(2+1),20)=5, TRUNC(J85*0.8%,2), ROUND(J85*0.8%,2))</f>
        <v>11.51</v>
      </c>
      <c r="O85" s="227" t="n">
        <f aca="false">IF(MOD(IF(CONFIGURACAO_ISSQN!$B$2="Emolumentos Líquidos",J85,SUM(J85:L85))*CONFIGURACAO_ISSQN!$B$1*10^(2+1),20)=5, TRUNC(IF(CONFIGURACAO_ISSQN!$B$2="Emolumentos Líquidos",J85,SUM(J85:L85))*CONFIGURACAO_ISSQN!$B$1,2), ROUND(IF(CONFIGURACAO_ISSQN!$B$2="Emolumentos Líquidos",J85,SUM(J85:L85))*CONFIGURACAO_ISSQN!$B$1,2))</f>
        <v>71.97</v>
      </c>
      <c r="P85" s="234" t="n">
        <f aca="false">SUM(J85:O85)</f>
        <v>2488.69</v>
      </c>
      <c r="Q85" s="235"/>
      <c r="R85" s="235"/>
      <c r="AMJ85" s="226"/>
    </row>
    <row r="86" s="222" customFormat="true" ht="12.8" hidden="false" customHeight="false" outlineLevel="0" collapsed="false">
      <c r="B86" s="227" t="s">
        <v>256</v>
      </c>
      <c r="C86" s="241" t="s">
        <v>175</v>
      </c>
      <c r="D86" s="246" t="n">
        <f aca="false">F85+0.01</f>
        <v>420000.01</v>
      </c>
      <c r="E86" s="242" t="s">
        <v>173</v>
      </c>
      <c r="F86" s="246" t="n">
        <v>560000</v>
      </c>
      <c r="G86" s="244" t="n">
        <f aca="false">IF(MOD(($G$175/2)*10^(2+1),20)=5, TRUNC($G$175/2,2), ROUND($G$175/2,2))</f>
        <v>1588.49</v>
      </c>
      <c r="H86" s="231" t="n">
        <f aca="false">SUM(J86,L86)</f>
        <v>1588.49</v>
      </c>
      <c r="I86" s="231" t="n">
        <f aca="false">SUM(J86:M86)</f>
        <v>2638.07</v>
      </c>
      <c r="J86" s="231" t="n">
        <f aca="false">IF(MOD(G86*0.93*10^(2+1),20)=5, TRUNC(G86*0.93,2), ROUND(G86*0.93,2))</f>
        <v>1477.3</v>
      </c>
      <c r="K86" s="245" t="s">
        <v>166</v>
      </c>
      <c r="L86" s="245" t="n">
        <f aca="false">IF(MOD(G86*0.07*10^(2+1),20)=5, TRUNC(G86*0.07,2), ROUND(G86*0.07,2))</f>
        <v>111.19</v>
      </c>
      <c r="M86" s="234" t="n">
        <f aca="false">IF(MOD(($M$175/2)*10^(2+1),20)=5, TRUNC($M$175/2,2), ROUND($M$175/2,2))</f>
        <v>1049.58</v>
      </c>
      <c r="N86" s="227" t="n">
        <f aca="false">IF(MOD(J86*0.8%*10^(2+1),20)=5, TRUNC(J86*0.8%,2), ROUND(J86*0.8%,2))</f>
        <v>11.82</v>
      </c>
      <c r="O86" s="227" t="n">
        <f aca="false">IF(MOD(IF(CONFIGURACAO_ISSQN!$B$2="Emolumentos Líquidos",J86,SUM(J86:L86))*CONFIGURACAO_ISSQN!$B$1*10^(2+1),20)=5, TRUNC(IF(CONFIGURACAO_ISSQN!$B$2="Emolumentos Líquidos",J86,SUM(J86:L86))*CONFIGURACAO_ISSQN!$B$1,2), ROUND(IF(CONFIGURACAO_ISSQN!$B$2="Emolumentos Líquidos",J86,SUM(J86:L86))*CONFIGURACAO_ISSQN!$B$1,2))</f>
        <v>73.86</v>
      </c>
      <c r="P86" s="234" t="n">
        <f aca="false">SUM(J86:O86)</f>
        <v>2723.75</v>
      </c>
      <c r="Q86" s="235"/>
      <c r="R86" s="235"/>
      <c r="AMJ86" s="226"/>
    </row>
    <row r="87" s="222" customFormat="true" ht="12.8" hidden="false" customHeight="false" outlineLevel="0" collapsed="false">
      <c r="B87" s="227" t="s">
        <v>257</v>
      </c>
      <c r="C87" s="241" t="s">
        <v>175</v>
      </c>
      <c r="D87" s="246" t="n">
        <f aca="false">F86+0.01</f>
        <v>560000.01</v>
      </c>
      <c r="E87" s="242" t="s">
        <v>173</v>
      </c>
      <c r="F87" s="246" t="n">
        <v>700000</v>
      </c>
      <c r="G87" s="244" t="n">
        <f aca="false">IF(MOD(($G$176/2)*10^(2+1),20)=5, TRUNC($G$176/2,2), ROUND($G$176/2,2))</f>
        <v>1675.74</v>
      </c>
      <c r="H87" s="231" t="n">
        <f aca="false">SUM(J87,L87)</f>
        <v>1675.74</v>
      </c>
      <c r="I87" s="231" t="n">
        <f aca="false">SUM(J87:M87)</f>
        <v>2783.08</v>
      </c>
      <c r="J87" s="231" t="n">
        <f aca="false">IF(MOD(G87*0.93*10^(2+1),20)=5, TRUNC(G87*0.93,2), ROUND(G87*0.93,2))</f>
        <v>1558.44</v>
      </c>
      <c r="K87" s="245" t="s">
        <v>166</v>
      </c>
      <c r="L87" s="245" t="n">
        <f aca="false">IF(MOD(G87*0.07*10^(2+1),20)=5, TRUNC(G87*0.07,2), ROUND(G87*0.07,2))</f>
        <v>117.3</v>
      </c>
      <c r="M87" s="234" t="n">
        <f aca="false">IF(MOD(($M$176/2)*10^(2+1),20)=5, TRUNC($M$176/2,2), ROUND($M$176/2,2))</f>
        <v>1107.34</v>
      </c>
      <c r="N87" s="227" t="n">
        <f aca="false">IF(MOD(J87*0.8%*10^(2+1),20)=5, TRUNC(J87*0.8%,2), ROUND(J87*0.8%,2))</f>
        <v>12.47</v>
      </c>
      <c r="O87" s="227" t="n">
        <f aca="false">IF(MOD(IF(CONFIGURACAO_ISSQN!$B$2="Emolumentos Líquidos",J87,SUM(J87:L87))*CONFIGURACAO_ISSQN!$B$1*10^(2+1),20)=5, TRUNC(IF(CONFIGURACAO_ISSQN!$B$2="Emolumentos Líquidos",J87,SUM(J87:L87))*CONFIGURACAO_ISSQN!$B$1,2), ROUND(IF(CONFIGURACAO_ISSQN!$B$2="Emolumentos Líquidos",J87,SUM(J87:L87))*CONFIGURACAO_ISSQN!$B$1,2))</f>
        <v>77.92</v>
      </c>
      <c r="P87" s="234" t="n">
        <f aca="false">SUM(J87:O87)</f>
        <v>2873.47</v>
      </c>
      <c r="Q87" s="235"/>
      <c r="R87" s="235"/>
      <c r="AMJ87" s="226"/>
    </row>
    <row r="88" s="222" customFormat="true" ht="12.8" hidden="false" customHeight="false" outlineLevel="0" collapsed="false">
      <c r="B88" s="227" t="s">
        <v>258</v>
      </c>
      <c r="C88" s="241" t="s">
        <v>175</v>
      </c>
      <c r="D88" s="246" t="n">
        <f aca="false">F87+0.01</f>
        <v>700000.01</v>
      </c>
      <c r="E88" s="242" t="s">
        <v>173</v>
      </c>
      <c r="F88" s="246" t="n">
        <v>840000</v>
      </c>
      <c r="G88" s="244" t="n">
        <f aca="false">IF(MOD(($G$177/2)*10^(2+1),20)=5, TRUNC($G$177/2,2), ROUND($G$177/2,2))</f>
        <v>1763.22</v>
      </c>
      <c r="H88" s="231" t="n">
        <f aca="false">SUM(J88,L88)</f>
        <v>1763.22</v>
      </c>
      <c r="I88" s="231" t="n">
        <f aca="false">SUM(J88:M88)</f>
        <v>2928.36</v>
      </c>
      <c r="J88" s="231" t="n">
        <f aca="false">IF(MOD(G88*0.93*10^(2+1),20)=5, TRUNC(G88*0.93,2), ROUND(G88*0.93,2))</f>
        <v>1639.79</v>
      </c>
      <c r="K88" s="245" t="s">
        <v>166</v>
      </c>
      <c r="L88" s="245" t="n">
        <f aca="false">IF(MOD(G88*0.07*10^(2+1),20)=5, TRUNC(G88*0.07,2), ROUND(G88*0.07,2))</f>
        <v>123.43</v>
      </c>
      <c r="M88" s="234" t="n">
        <f aca="false">IF(MOD(($M$177/2)*10^(2+1),20)=5, TRUNC($M$177/2,2), ROUND($M$177/2,2))</f>
        <v>1165.14</v>
      </c>
      <c r="N88" s="227" t="n">
        <f aca="false">IF(MOD(J88*0.8%*10^(2+1),20)=5, TRUNC(J88*0.8%,2), ROUND(J88*0.8%,2))</f>
        <v>13.12</v>
      </c>
      <c r="O88" s="227" t="n">
        <f aca="false">IF(MOD(IF(CONFIGURACAO_ISSQN!$B$2="Emolumentos Líquidos",J88,SUM(J88:L88))*CONFIGURACAO_ISSQN!$B$1*10^(2+1),20)=5, TRUNC(IF(CONFIGURACAO_ISSQN!$B$2="Emolumentos Líquidos",J88,SUM(J88:L88))*CONFIGURACAO_ISSQN!$B$1,2), ROUND(IF(CONFIGURACAO_ISSQN!$B$2="Emolumentos Líquidos",J88,SUM(J88:L88))*CONFIGURACAO_ISSQN!$B$1,2))</f>
        <v>81.99</v>
      </c>
      <c r="P88" s="234" t="n">
        <f aca="false">SUM(J88:O88)</f>
        <v>3023.47</v>
      </c>
      <c r="Q88" s="235"/>
      <c r="R88" s="235"/>
      <c r="AMJ88" s="226"/>
    </row>
    <row r="89" s="222" customFormat="true" ht="12.8" hidden="false" customHeight="false" outlineLevel="0" collapsed="false">
      <c r="B89" s="227" t="s">
        <v>259</v>
      </c>
      <c r="C89" s="241" t="s">
        <v>175</v>
      </c>
      <c r="D89" s="246" t="n">
        <f aca="false">F88+0.01</f>
        <v>840000.01</v>
      </c>
      <c r="E89" s="242" t="s">
        <v>173</v>
      </c>
      <c r="F89" s="246" t="n">
        <v>1120000</v>
      </c>
      <c r="G89" s="244" t="n">
        <f aca="false">IF(MOD(($G$178/2)*10^(2+1),20)=5, TRUNC($G$178/2,2), ROUND($G$178/2,2))</f>
        <v>1851.01</v>
      </c>
      <c r="H89" s="231" t="n">
        <f aca="false">SUM(J89,L89)</f>
        <v>1851.01</v>
      </c>
      <c r="I89" s="231" t="n">
        <f aca="false">SUM(J89:M89)</f>
        <v>3279.75</v>
      </c>
      <c r="J89" s="231" t="n">
        <f aca="false">IF(MOD(G89*0.93*10^(2+1),20)=5, TRUNC(G89*0.93,2), ROUND(G89*0.93,2))</f>
        <v>1721.44</v>
      </c>
      <c r="K89" s="245" t="s">
        <v>166</v>
      </c>
      <c r="L89" s="245" t="n">
        <f aca="false">IF(MOD(G89*0.07*10^(2+1),20)=5, TRUNC(G89*0.07,2), ROUND(G89*0.07,2))</f>
        <v>129.57</v>
      </c>
      <c r="M89" s="234" t="n">
        <f aca="false">IF(MOD(($M$178/2)*10^(2+1),20)=5, TRUNC($M$178/2,2), ROUND($M$178/2,2))</f>
        <v>1428.74</v>
      </c>
      <c r="N89" s="227" t="n">
        <f aca="false">IF(MOD(J89*0.8%*10^(2+1),20)=5, TRUNC(J89*0.8%,2), ROUND(J89*0.8%,2))</f>
        <v>13.77</v>
      </c>
      <c r="O89" s="227" t="n">
        <f aca="false">IF(MOD(IF(CONFIGURACAO_ISSQN!$B$2="Emolumentos Líquidos",J89,SUM(J89:L89))*CONFIGURACAO_ISSQN!$B$1*10^(2+1),20)=5, TRUNC(IF(CONFIGURACAO_ISSQN!$B$2="Emolumentos Líquidos",J89,SUM(J89:L89))*CONFIGURACAO_ISSQN!$B$1,2), ROUND(IF(CONFIGURACAO_ISSQN!$B$2="Emolumentos Líquidos",J89,SUM(J89:L89))*CONFIGURACAO_ISSQN!$B$1,2))</f>
        <v>86.07</v>
      </c>
      <c r="P89" s="234" t="n">
        <f aca="false">SUM(J89:O89)</f>
        <v>3379.59</v>
      </c>
      <c r="Q89" s="235"/>
      <c r="R89" s="235"/>
      <c r="AMJ89" s="226"/>
    </row>
    <row r="90" s="222" customFormat="true" ht="12.8" hidden="false" customHeight="false" outlineLevel="0" collapsed="false">
      <c r="B90" s="227" t="s">
        <v>260</v>
      </c>
      <c r="C90" s="241" t="s">
        <v>175</v>
      </c>
      <c r="D90" s="246" t="n">
        <f aca="false">F89+0.01</f>
        <v>1120000.01</v>
      </c>
      <c r="E90" s="242" t="s">
        <v>173</v>
      </c>
      <c r="F90" s="246" t="n">
        <v>1400000</v>
      </c>
      <c r="G90" s="244" t="n">
        <f aca="false">IF(MOD(($G$179/2)*10^(2+1),20)=5, TRUNC($G$179/2,2), ROUND($G$179/2,2))</f>
        <v>2004.94</v>
      </c>
      <c r="H90" s="231" t="n">
        <f aca="false">SUM(J90,L90)</f>
        <v>2004.94</v>
      </c>
      <c r="I90" s="231" t="n">
        <f aca="false">SUM(J90:M90)</f>
        <v>3552.54</v>
      </c>
      <c r="J90" s="231" t="n">
        <f aca="false">IF(MOD(G90*0.93*10^(2+1),20)=5, TRUNC(G90*0.93,2), ROUND(G90*0.93,2))</f>
        <v>1864.59</v>
      </c>
      <c r="K90" s="245" t="s">
        <v>166</v>
      </c>
      <c r="L90" s="245" t="n">
        <f aca="false">IF(MOD(G90*0.07*10^(2+1),20)=5, TRUNC(G90*0.07,2), ROUND(G90*0.07,2))</f>
        <v>140.35</v>
      </c>
      <c r="M90" s="234" t="n">
        <f aca="false">IF(MOD(($M$179/2)*10^(2+1),20)=5, TRUNC($M$179/2,2), ROUND($M$179/2,2))</f>
        <v>1547.6</v>
      </c>
      <c r="N90" s="227" t="n">
        <f aca="false">IF(MOD(J90*0.8%*10^(2+1),20)=5, TRUNC(J90*0.8%,2), ROUND(J90*0.8%,2))</f>
        <v>14.92</v>
      </c>
      <c r="O90" s="227" t="n">
        <f aca="false">IF(MOD(IF(CONFIGURACAO_ISSQN!$B$2="Emolumentos Líquidos",J90,SUM(J90:L90))*CONFIGURACAO_ISSQN!$B$1*10^(2+1),20)=5, TRUNC(IF(CONFIGURACAO_ISSQN!$B$2="Emolumentos Líquidos",J90,SUM(J90:L90))*CONFIGURACAO_ISSQN!$B$1,2), ROUND(IF(CONFIGURACAO_ISSQN!$B$2="Emolumentos Líquidos",J90,SUM(J90:L90))*CONFIGURACAO_ISSQN!$B$1,2))</f>
        <v>93.23</v>
      </c>
      <c r="P90" s="234" t="n">
        <f aca="false">SUM(J90:O90)</f>
        <v>3660.69</v>
      </c>
      <c r="Q90" s="235"/>
      <c r="R90" s="235"/>
      <c r="AMJ90" s="226"/>
    </row>
    <row r="91" s="222" customFormat="true" ht="12.8" hidden="false" customHeight="false" outlineLevel="0" collapsed="false">
      <c r="B91" s="227" t="s">
        <v>261</v>
      </c>
      <c r="C91" s="241" t="s">
        <v>175</v>
      </c>
      <c r="D91" s="246" t="n">
        <f aca="false">F90+0.01</f>
        <v>1400000.01</v>
      </c>
      <c r="E91" s="242" t="s">
        <v>173</v>
      </c>
      <c r="F91" s="246" t="n">
        <v>1680000</v>
      </c>
      <c r="G91" s="244" t="n">
        <f aca="false">IF(MOD(($G$180/2)*10^(2+1),20)=5, TRUNC($G$180/2,2), ROUND($G$180/2,2))</f>
        <v>2159.14</v>
      </c>
      <c r="H91" s="231" t="n">
        <f aca="false">SUM(J91,L91)</f>
        <v>2159.14</v>
      </c>
      <c r="I91" s="231" t="n">
        <f aca="false">SUM(J91:M91)</f>
        <v>3825.78</v>
      </c>
      <c r="J91" s="231" t="n">
        <f aca="false">IF(MOD(G91*0.93*10^(2+1),20)=5, TRUNC(G91*0.93,2), ROUND(G91*0.93,2))</f>
        <v>2008</v>
      </c>
      <c r="K91" s="245" t="s">
        <v>166</v>
      </c>
      <c r="L91" s="245" t="n">
        <f aca="false">IF(MOD(G91*0.07*10^(2+1),20)=5, TRUNC(G91*0.07,2), ROUND(G91*0.07,2))</f>
        <v>151.14</v>
      </c>
      <c r="M91" s="234" t="n">
        <f aca="false">IF(MOD(($M$180/2)*10^(2+1),20)=5, TRUNC($M$180/2,2), ROUND($M$180/2,2))</f>
        <v>1666.64</v>
      </c>
      <c r="N91" s="227" t="n">
        <f aca="false">IF(MOD(J91*0.8%*10^(2+1),20)=5, TRUNC(J91*0.8%,2), ROUND(J91*0.8%,2))</f>
        <v>16.06</v>
      </c>
      <c r="O91" s="227" t="n">
        <f aca="false">IF(MOD(IF(CONFIGURACAO_ISSQN!$B$2="Emolumentos Líquidos",J91,SUM(J91:L91))*CONFIGURACAO_ISSQN!$B$1*10^(2+1),20)=5, TRUNC(IF(CONFIGURACAO_ISSQN!$B$2="Emolumentos Líquidos",J91,SUM(J91:L91))*CONFIGURACAO_ISSQN!$B$1,2), ROUND(IF(CONFIGURACAO_ISSQN!$B$2="Emolumentos Líquidos",J91,SUM(J91:L91))*CONFIGURACAO_ISSQN!$B$1,2))</f>
        <v>100.4</v>
      </c>
      <c r="P91" s="234" t="n">
        <f aca="false">SUM(J91:O91)</f>
        <v>3942.24</v>
      </c>
      <c r="Q91" s="235"/>
      <c r="R91" s="235"/>
      <c r="AMJ91" s="226"/>
    </row>
    <row r="92" s="222" customFormat="true" ht="12.8" hidden="false" customHeight="false" outlineLevel="0" collapsed="false">
      <c r="B92" s="227" t="s">
        <v>262</v>
      </c>
      <c r="C92" s="241" t="s">
        <v>175</v>
      </c>
      <c r="D92" s="246" t="n">
        <f aca="false">F91+0.01</f>
        <v>1680000.01</v>
      </c>
      <c r="E92" s="242" t="s">
        <v>173</v>
      </c>
      <c r="F92" s="246" t="n">
        <v>3200000</v>
      </c>
      <c r="G92" s="244" t="n">
        <f aca="false">IF(MOD(($G$181/2)*10^(2+1),20)=5, TRUNC($G$181/2,2), ROUND($G$181/2,2))</f>
        <v>2313.7</v>
      </c>
      <c r="H92" s="231" t="n">
        <f aca="false">SUM(J92,L92)</f>
        <v>2313.7</v>
      </c>
      <c r="I92" s="231" t="n">
        <f aca="false">SUM(J92:M92)</f>
        <v>4099.58</v>
      </c>
      <c r="J92" s="231" t="n">
        <f aca="false">IF(MOD(G92*0.93*10^(2+1),20)=5, TRUNC(G92*0.93,2), ROUND(G92*0.93,2))</f>
        <v>2151.74</v>
      </c>
      <c r="K92" s="245" t="s">
        <v>166</v>
      </c>
      <c r="L92" s="245" t="n">
        <f aca="false">IF(MOD(G92*0.07*10^(2+1),20)=5, TRUNC(G92*0.07,2), ROUND(G92*0.07,2))</f>
        <v>161.96</v>
      </c>
      <c r="M92" s="234" t="n">
        <f aca="false">IF(MOD(($M$181/2)*10^(2+1),20)=5, TRUNC($M$181/2,2), ROUND($M$181/2,2))</f>
        <v>1785.88</v>
      </c>
      <c r="N92" s="227" t="n">
        <f aca="false">IF(MOD(J92*0.8%*10^(2+1),20)=5, TRUNC(J92*0.8%,2), ROUND(J92*0.8%,2))</f>
        <v>17.21</v>
      </c>
      <c r="O92" s="227" t="n">
        <f aca="false">IF(MOD(IF(CONFIGURACAO_ISSQN!$B$2="Emolumentos Líquidos",J92,SUM(J92:L92))*CONFIGURACAO_ISSQN!$B$1*10^(2+1),20)=5, TRUNC(IF(CONFIGURACAO_ISSQN!$B$2="Emolumentos Líquidos",J92,SUM(J92:L92))*CONFIGURACAO_ISSQN!$B$1,2), ROUND(IF(CONFIGURACAO_ISSQN!$B$2="Emolumentos Líquidos",J92,SUM(J92:L92))*CONFIGURACAO_ISSQN!$B$1,2))</f>
        <v>107.59</v>
      </c>
      <c r="P92" s="234" t="n">
        <f aca="false">SUM(J92:O92)</f>
        <v>4224.38</v>
      </c>
      <c r="Q92" s="235"/>
      <c r="R92" s="235"/>
      <c r="AMJ92" s="226"/>
    </row>
    <row r="93" s="222" customFormat="true" ht="12.8" hidden="false" customHeight="false" outlineLevel="0" collapsed="false">
      <c r="B93" s="227" t="s">
        <v>263</v>
      </c>
      <c r="C93" s="247"/>
      <c r="D93" s="248"/>
      <c r="E93" s="248" t="s">
        <v>198</v>
      </c>
      <c r="F93" s="256" t="n">
        <v>3200000</v>
      </c>
      <c r="G93" s="250" t="n">
        <f aca="false">IF(MOD(($G$181/2)*10^(2+1),20)=5, TRUNC($G$181/2,2), ROUND($G$181/2,2))</f>
        <v>2313.7</v>
      </c>
      <c r="H93" s="231" t="n">
        <f aca="false">SUM(J93,L93)</f>
        <v>2313.7</v>
      </c>
      <c r="I93" s="231" t="n">
        <f aca="false">SUM(J93:M93)</f>
        <v>4099.58</v>
      </c>
      <c r="J93" s="231" t="n">
        <f aca="false">IF(MOD(G93*0.93*10^(2+1),20)=5, TRUNC(G93*0.93,2), ROUND(G93*0.93,2))</f>
        <v>2151.74</v>
      </c>
      <c r="K93" s="245" t="s">
        <v>166</v>
      </c>
      <c r="L93" s="245" t="n">
        <f aca="false">IF(MOD(G93*0.07*10^(2+1),20)=5, TRUNC(G93*0.07,2), ROUND(G93*0.07,2))</f>
        <v>161.96</v>
      </c>
      <c r="M93" s="234" t="n">
        <f aca="false">IF(MOD(($M$181/2)*10^(2+1),20)=5, TRUNC($M$181/2,2), ROUND($M$181/2,2))</f>
        <v>1785.88</v>
      </c>
      <c r="N93" s="227" t="n">
        <f aca="false">IF(MOD(J93*0.8%*10^(2+1),20)=5, TRUNC(J93*0.8%,2), ROUND(J93*0.8%,2))</f>
        <v>17.21</v>
      </c>
      <c r="O93" s="227" t="n">
        <f aca="false">IF(MOD(IF(CONFIGURACAO_ISSQN!$B$2="Emolumentos Líquidos",J93,SUM(J93:L93))*CONFIGURACAO_ISSQN!$B$1*10^(2+1),20)=5, TRUNC(IF(CONFIGURACAO_ISSQN!$B$2="Emolumentos Líquidos",J93,SUM(J93:L93))*CONFIGURACAO_ISSQN!$B$1,2), ROUND(IF(CONFIGURACAO_ISSQN!$B$2="Emolumentos Líquidos",J93,SUM(J93:L93))*CONFIGURACAO_ISSQN!$B$1,2))</f>
        <v>107.59</v>
      </c>
      <c r="P93" s="259" t="n">
        <f aca="false">SUM(J93:O93)</f>
        <v>4224.38</v>
      </c>
      <c r="Q93" s="235"/>
      <c r="R93" s="235"/>
      <c r="AMJ93" s="226"/>
    </row>
    <row r="94" s="222" customFormat="true" ht="32.6" hidden="false" customHeight="true" outlineLevel="0" collapsed="false">
      <c r="B94" s="251" t="s">
        <v>264</v>
      </c>
      <c r="C94" s="228" t="s">
        <v>265</v>
      </c>
      <c r="D94" s="228"/>
      <c r="E94" s="228"/>
      <c r="F94" s="228"/>
      <c r="G94" s="252" t="n">
        <f aca="false">$G$4</f>
        <v>26.37</v>
      </c>
      <c r="H94" s="230" t="n">
        <f aca="false">SUM(J94,L94)</f>
        <v>26.37</v>
      </c>
      <c r="I94" s="230" t="n">
        <f aca="false">SUM(J94:M94)</f>
        <v>34.65</v>
      </c>
      <c r="J94" s="230" t="n">
        <f aca="false">IF(MOD(G94*0.93*10^(2+1),20)=5, TRUNC(G94*0.93,2), ROUND(G94*0.93,2))</f>
        <v>24.52</v>
      </c>
      <c r="K94" s="232" t="s">
        <v>166</v>
      </c>
      <c r="L94" s="232" t="n">
        <f aca="false">IF(MOD(G94*0.07*10^(2+1),20)=5, TRUNC(G94*0.07,2), ROUND(G94*0.07,2))</f>
        <v>1.85</v>
      </c>
      <c r="M94" s="253" t="n">
        <f aca="false">$M$4</f>
        <v>8.28</v>
      </c>
      <c r="N94" s="251" t="n">
        <f aca="false">IF(MOD(J94*0.8%*10^(2+1),20)=5, TRUNC(J94*0.8%,2), ROUND(J94*0.8%,2))</f>
        <v>0.2</v>
      </c>
      <c r="O94" s="251" t="n">
        <f aca="false">IF(MOD(IF(CONFIGURACAO_ISSQN!$B$2="Emolumentos Líquidos",J94,SUM(J94:L94))*CONFIGURACAO_ISSQN!$B$1*10^(2+1),20)=5, TRUNC(IF(CONFIGURACAO_ISSQN!$B$2="Emolumentos Líquidos",J94,SUM(J94:L94))*CONFIGURACAO_ISSQN!$B$1,2), ROUND(IF(CONFIGURACAO_ISSQN!$B$2="Emolumentos Líquidos",J94,SUM(J94:L94))*CONFIGURACAO_ISSQN!$B$1,2))</f>
        <v>1.23</v>
      </c>
      <c r="P94" s="253" t="n">
        <f aca="false">SUM(J94:O94)</f>
        <v>36.08</v>
      </c>
      <c r="Q94" s="235"/>
      <c r="R94" s="235"/>
      <c r="AMJ94" s="226"/>
    </row>
    <row r="95" s="222" customFormat="true" ht="32.6" hidden="false" customHeight="true" outlineLevel="0" collapsed="false">
      <c r="B95" s="251" t="s">
        <v>266</v>
      </c>
      <c r="C95" s="228" t="s">
        <v>267</v>
      </c>
      <c r="D95" s="228"/>
      <c r="E95" s="228"/>
      <c r="F95" s="228"/>
      <c r="G95" s="252" t="n">
        <f aca="false">$G$4</f>
        <v>26.37</v>
      </c>
      <c r="H95" s="230" t="n">
        <f aca="false">SUM(J95,L95)</f>
        <v>26.37</v>
      </c>
      <c r="I95" s="230" t="n">
        <f aca="false">SUM(J95:M95)</f>
        <v>34.65</v>
      </c>
      <c r="J95" s="230" t="n">
        <f aca="false">IF(MOD(G95*0.93*10^(2+1),20)=5, TRUNC(G95*0.93,2), ROUND(G95*0.93,2))</f>
        <v>24.52</v>
      </c>
      <c r="K95" s="232" t="s">
        <v>166</v>
      </c>
      <c r="L95" s="232" t="n">
        <f aca="false">IF(MOD(G95*0.07*10^(2+1),20)=5, TRUNC(G95*0.07,2), ROUND(G95*0.07,2))</f>
        <v>1.85</v>
      </c>
      <c r="M95" s="253" t="n">
        <f aca="false">$M$4</f>
        <v>8.28</v>
      </c>
      <c r="N95" s="251" t="n">
        <f aca="false">IF(MOD(J95*0.8%*10^(2+1),20)=5, TRUNC(J95*0.8%,2), ROUND(J95*0.8%,2))</f>
        <v>0.2</v>
      </c>
      <c r="O95" s="227" t="n">
        <f aca="false">IF(MOD(IF(CONFIGURACAO_ISSQN!$B$2="Emolumentos Líquidos",J95,SUM(J95:L95))*CONFIGURACAO_ISSQN!$B$1*10^(2+1),20)=5, TRUNC(IF(CONFIGURACAO_ISSQN!$B$2="Emolumentos Líquidos",J95,SUM(J95:L95))*CONFIGURACAO_ISSQN!$B$1,2), ROUND(IF(CONFIGURACAO_ISSQN!$B$2="Emolumentos Líquidos",J95,SUM(J95:L95))*CONFIGURACAO_ISSQN!$B$1,2))</f>
        <v>1.23</v>
      </c>
      <c r="P95" s="253" t="n">
        <f aca="false">SUM(J95:O95)</f>
        <v>36.08</v>
      </c>
      <c r="Q95" s="235"/>
      <c r="R95" s="235"/>
      <c r="AMJ95" s="226"/>
    </row>
    <row r="96" s="222" customFormat="true" ht="12.8" hidden="false" customHeight="true" outlineLevel="0" collapsed="false">
      <c r="B96" s="251" t="s">
        <v>268</v>
      </c>
      <c r="C96" s="228" t="s">
        <v>269</v>
      </c>
      <c r="D96" s="228"/>
      <c r="E96" s="228"/>
      <c r="F96" s="228"/>
      <c r="G96" s="252" t="n">
        <f aca="false">$G$4</f>
        <v>26.37</v>
      </c>
      <c r="H96" s="230" t="n">
        <f aca="false">SUM(J96,L96)</f>
        <v>26.37</v>
      </c>
      <c r="I96" s="230" t="n">
        <f aca="false">SUM(J96:M96)</f>
        <v>34.65</v>
      </c>
      <c r="J96" s="230" t="n">
        <f aca="false">IF(MOD(G96*0.93*10^(2+1),20)=5, TRUNC(G96*0.93,2), ROUND(G96*0.93,2))</f>
        <v>24.52</v>
      </c>
      <c r="K96" s="232" t="s">
        <v>166</v>
      </c>
      <c r="L96" s="232" t="n">
        <f aca="false">IF(MOD(G96*0.07*10^(2+1),20)=5, TRUNC(G96*0.07,2), ROUND(G96*0.07,2))</f>
        <v>1.85</v>
      </c>
      <c r="M96" s="253" t="n">
        <f aca="false">$M$4</f>
        <v>8.28</v>
      </c>
      <c r="N96" s="251" t="n">
        <f aca="false">IF(MOD(J96*0.8%*10^(2+1),20)=5, TRUNC(J96*0.8%,2), ROUND(J96*0.8%,2))</f>
        <v>0.2</v>
      </c>
      <c r="O96" s="251" t="n">
        <f aca="false">IF(MOD(IF(CONFIGURACAO_ISSQN!$B$2="Emolumentos Líquidos",J96,SUM(J96:L96))*CONFIGURACAO_ISSQN!$B$1*10^(2+1),20)=5, TRUNC(IF(CONFIGURACAO_ISSQN!$B$2="Emolumentos Líquidos",J96,SUM(J96:L96))*CONFIGURACAO_ISSQN!$B$1,2), ROUND(IF(CONFIGURACAO_ISSQN!$B$2="Emolumentos Líquidos",J96,SUM(J96:L96))*CONFIGURACAO_ISSQN!$B$1,2))</f>
        <v>1.23</v>
      </c>
      <c r="P96" s="253" t="n">
        <f aca="false">SUM(J96:O96)</f>
        <v>36.08</v>
      </c>
      <c r="Q96" s="235"/>
      <c r="R96" s="235"/>
      <c r="AMJ96" s="226"/>
    </row>
    <row r="97" s="222" customFormat="true" ht="42.9" hidden="false" customHeight="true" outlineLevel="0" collapsed="false">
      <c r="B97" s="227" t="s">
        <v>270</v>
      </c>
      <c r="C97" s="228" t="s">
        <v>271</v>
      </c>
      <c r="D97" s="228"/>
      <c r="E97" s="228"/>
      <c r="F97" s="228"/>
      <c r="G97" s="252" t="n">
        <f aca="false">$G$4</f>
        <v>26.37</v>
      </c>
      <c r="H97" s="230" t="n">
        <f aca="false">SUM(J97,L97)</f>
        <v>26.37</v>
      </c>
      <c r="I97" s="230" t="n">
        <f aca="false">SUM(J97:M97)</f>
        <v>34.65</v>
      </c>
      <c r="J97" s="230" t="n">
        <f aca="false">IF(MOD(G97*0.93*10^(2+1),20)=5, TRUNC(G97*0.93,2), ROUND(G97*0.93,2))</f>
        <v>24.52</v>
      </c>
      <c r="K97" s="232" t="s">
        <v>166</v>
      </c>
      <c r="L97" s="232" t="n">
        <f aca="false">IF(MOD(G97*0.07*10^(2+1),20)=5, TRUNC(G97*0.07,2), ROUND(G97*0.07,2))</f>
        <v>1.85</v>
      </c>
      <c r="M97" s="253" t="n">
        <f aca="false">$M$4</f>
        <v>8.28</v>
      </c>
      <c r="N97" s="251" t="n">
        <f aca="false">IF(MOD(J97*0.8%*10^(2+1),20)=5, TRUNC(J97*0.8%,2), ROUND(J97*0.8%,2))</f>
        <v>0.2</v>
      </c>
      <c r="O97" s="227" t="n">
        <f aca="false">IF(MOD(IF(CONFIGURACAO_ISSQN!$B$2="Emolumentos Líquidos",J97,SUM(J97:L97))*CONFIGURACAO_ISSQN!$B$1*10^(2+1),20)=5, TRUNC(IF(CONFIGURACAO_ISSQN!$B$2="Emolumentos Líquidos",J97,SUM(J97:L97))*CONFIGURACAO_ISSQN!$B$1,2), ROUND(IF(CONFIGURACAO_ISSQN!$B$2="Emolumentos Líquidos",J97,SUM(J97:L97))*CONFIGURACAO_ISSQN!$B$1,2))</f>
        <v>1.23</v>
      </c>
      <c r="P97" s="253" t="n">
        <f aca="false">SUM(J97:O97)</f>
        <v>36.08</v>
      </c>
      <c r="Q97" s="235"/>
      <c r="R97" s="235"/>
      <c r="AMJ97" s="226"/>
    </row>
    <row r="98" s="222" customFormat="true" ht="12.8" hidden="false" customHeight="true" outlineLevel="0" collapsed="false">
      <c r="B98" s="236" t="s">
        <v>166</v>
      </c>
      <c r="C98" s="228" t="s">
        <v>272</v>
      </c>
      <c r="D98" s="228"/>
      <c r="E98" s="228"/>
      <c r="F98" s="228"/>
      <c r="G98" s="228"/>
      <c r="H98" s="228"/>
      <c r="I98" s="228"/>
      <c r="J98" s="228" t="n">
        <f aca="false">IF(MOD(G98*0.93*10^(2+1),20)=5, TRUNC(G98*0.93,2), ROUND(G98*0.93,2))</f>
        <v>0</v>
      </c>
      <c r="K98" s="228"/>
      <c r="L98" s="228" t="n">
        <f aca="false">IF(MOD(G98*0.07*10^(2+1),20)=5, TRUNC(G98*0.07,2), ROUND(G98*0.07,2))</f>
        <v>0</v>
      </c>
      <c r="M98" s="228"/>
      <c r="N98" s="228"/>
      <c r="O98" s="228" t="n">
        <f aca="false">IF(MOD(IF(CONFIGURACAO_ISSQN!$B$2="Emolumentos Líquidos",J98,SUM(J98:L98))*CONFIGURACAO_ISSQN!$B$1*10^(2+1),20)=5, TRUNC(IF(CONFIGURACAO_ISSQN!$B$2="Emolumentos Líquidos",J98,SUM(J98:L98))*CONFIGURACAO_ISSQN!$B$1,2), ROUND(IF(CONFIGURACAO_ISSQN!$B$2="Emolumentos Líquidos",J98,SUM(J98:L98))*CONFIGURACAO_ISSQN!$B$1,2))</f>
        <v>0</v>
      </c>
      <c r="P98" s="228"/>
      <c r="Q98" s="235"/>
      <c r="R98" s="225"/>
      <c r="AMJ98" s="226"/>
    </row>
    <row r="99" s="222" customFormat="true" ht="12.8" hidden="false" customHeight="true" outlineLevel="0" collapsed="false">
      <c r="B99" s="236" t="s">
        <v>166</v>
      </c>
      <c r="C99" s="237" t="s">
        <v>171</v>
      </c>
      <c r="D99" s="237"/>
      <c r="E99" s="238" t="s">
        <v>171</v>
      </c>
      <c r="F99" s="238"/>
      <c r="G99" s="236"/>
      <c r="H99" s="236"/>
      <c r="I99" s="236"/>
      <c r="J99" s="236"/>
      <c r="K99" s="239"/>
      <c r="L99" s="239"/>
      <c r="M99" s="240"/>
      <c r="N99" s="236"/>
      <c r="O99" s="236"/>
      <c r="P99" s="240"/>
      <c r="Q99" s="235"/>
      <c r="R99" s="235"/>
      <c r="AMJ99" s="226"/>
    </row>
    <row r="100" s="222" customFormat="true" ht="12.8" hidden="false" customHeight="false" outlineLevel="0" collapsed="false">
      <c r="B100" s="227" t="s">
        <v>273</v>
      </c>
      <c r="C100" s="241"/>
      <c r="D100" s="242"/>
      <c r="E100" s="242" t="s">
        <v>173</v>
      </c>
      <c r="F100" s="243" t="n">
        <v>7500</v>
      </c>
      <c r="G100" s="254" t="n">
        <f aca="false">'VALORES PARA ALTERAR 2025 - MAR'!B22</f>
        <v>82.37</v>
      </c>
      <c r="H100" s="231" t="n">
        <f aca="false">SUM(J100,L100)</f>
        <v>82.37</v>
      </c>
      <c r="I100" s="231" t="n">
        <f aca="false">SUM(J100:M100)</f>
        <v>102.95</v>
      </c>
      <c r="J100" s="231" t="n">
        <f aca="false">IF(MOD(G100*0.93*10^(2+1),20)=5, TRUNC(G100*0.93,2), ROUND(G100*0.93,2))</f>
        <v>76.6</v>
      </c>
      <c r="K100" s="245" t="s">
        <v>166</v>
      </c>
      <c r="L100" s="245" t="n">
        <f aca="false">IF(MOD(G100*0.07*10^(2+1),20)=5, TRUNC(G100*0.07,2), ROUND(G100*0.07,2))</f>
        <v>5.77</v>
      </c>
      <c r="M100" s="255" t="n">
        <f aca="false">'VALORES PARA ALTERAR 2025 - MAR'!C22</f>
        <v>20.58</v>
      </c>
      <c r="N100" s="227" t="n">
        <f aca="false">IF(MOD(J100*0.8%*10^(2+1),20)=5, TRUNC(J100*0.8%,2), ROUND(J100*0.8%,2))</f>
        <v>0.61</v>
      </c>
      <c r="O100" s="227" t="n">
        <f aca="false">IF(MOD(IF(CONFIGURACAO_ISSQN!$B$2="Emolumentos Líquidos",J100,SUM(J100:L100))*CONFIGURACAO_ISSQN!$B$1*10^(2+1),20)=5, TRUNC(IF(CONFIGURACAO_ISSQN!$B$2="Emolumentos Líquidos",J100,SUM(J100:L100))*CONFIGURACAO_ISSQN!$B$1,2), ROUND(IF(CONFIGURACAO_ISSQN!$B$2="Emolumentos Líquidos",J100,SUM(J100:L100))*CONFIGURACAO_ISSQN!$B$1,2))</f>
        <v>3.83</v>
      </c>
      <c r="P100" s="234" t="n">
        <f aca="false">SUM(J100:O100)</f>
        <v>107.39</v>
      </c>
      <c r="Q100" s="235"/>
      <c r="R100" s="235"/>
      <c r="AMJ100" s="226"/>
    </row>
    <row r="101" s="222" customFormat="true" ht="12.8" hidden="false" customHeight="false" outlineLevel="0" collapsed="false">
      <c r="B101" s="227" t="s">
        <v>274</v>
      </c>
      <c r="C101" s="241" t="s">
        <v>175</v>
      </c>
      <c r="D101" s="246" t="n">
        <f aca="false">F100+0.01</f>
        <v>7500.01</v>
      </c>
      <c r="E101" s="242" t="s">
        <v>173</v>
      </c>
      <c r="F101" s="243" t="n">
        <v>15000</v>
      </c>
      <c r="G101" s="254" t="n">
        <f aca="false">'VALORES PARA ALTERAR 2025 - MAR'!B23</f>
        <v>164.77</v>
      </c>
      <c r="H101" s="231" t="n">
        <f aca="false">SUM(J101,L101)</f>
        <v>164.77</v>
      </c>
      <c r="I101" s="231" t="n">
        <f aca="false">SUM(J101:M101)</f>
        <v>205.95</v>
      </c>
      <c r="J101" s="231" t="n">
        <f aca="false">IF(MOD(G101*0.93*10^(2+1),20)=5, TRUNC(G101*0.93,2), ROUND(G101*0.93,2))</f>
        <v>153.24</v>
      </c>
      <c r="K101" s="245" t="s">
        <v>166</v>
      </c>
      <c r="L101" s="245" t="n">
        <f aca="false">IF(MOD(G101*0.07*10^(2+1),20)=5, TRUNC(G101*0.07,2), ROUND(G101*0.07,2))</f>
        <v>11.53</v>
      </c>
      <c r="M101" s="255" t="n">
        <f aca="false">'VALORES PARA ALTERAR 2025 - MAR'!C23</f>
        <v>41.18</v>
      </c>
      <c r="N101" s="227" t="n">
        <f aca="false">IF(MOD(J101*0.8%*10^(2+1),20)=5, TRUNC(J101*0.8%,2), ROUND(J101*0.8%,2))</f>
        <v>1.23</v>
      </c>
      <c r="O101" s="227" t="n">
        <f aca="false">IF(MOD(IF(CONFIGURACAO_ISSQN!$B$2="Emolumentos Líquidos",J101,SUM(J101:L101))*CONFIGURACAO_ISSQN!$B$1*10^(2+1),20)=5, TRUNC(IF(CONFIGURACAO_ISSQN!$B$2="Emolumentos Líquidos",J101,SUM(J101:L101))*CONFIGURACAO_ISSQN!$B$1,2), ROUND(IF(CONFIGURACAO_ISSQN!$B$2="Emolumentos Líquidos",J101,SUM(J101:L101))*CONFIGURACAO_ISSQN!$B$1,2))</f>
        <v>7.66</v>
      </c>
      <c r="P101" s="234" t="n">
        <f aca="false">SUM(J101:O101)</f>
        <v>214.84</v>
      </c>
      <c r="Q101" s="235"/>
      <c r="R101" s="235"/>
      <c r="AMJ101" s="226"/>
    </row>
    <row r="102" s="222" customFormat="true" ht="12.8" hidden="false" customHeight="false" outlineLevel="0" collapsed="false">
      <c r="B102" s="227" t="s">
        <v>275</v>
      </c>
      <c r="C102" s="241" t="s">
        <v>175</v>
      </c>
      <c r="D102" s="246" t="n">
        <f aca="false">F101+0.01</f>
        <v>15000.01</v>
      </c>
      <c r="E102" s="242" t="s">
        <v>173</v>
      </c>
      <c r="F102" s="243" t="n">
        <v>22500</v>
      </c>
      <c r="G102" s="254" t="n">
        <f aca="false">'VALORES PARA ALTERAR 2025 - MAR'!B24</f>
        <v>245.61</v>
      </c>
      <c r="H102" s="231" t="n">
        <f aca="false">SUM(J102,L102)</f>
        <v>245.61</v>
      </c>
      <c r="I102" s="231" t="n">
        <f aca="false">SUM(J102:M102)</f>
        <v>307.02</v>
      </c>
      <c r="J102" s="231" t="n">
        <f aca="false">IF(MOD(G102*0.93*10^(2+1),20)=5, TRUNC(G102*0.93,2), ROUND(G102*0.93,2))</f>
        <v>228.42</v>
      </c>
      <c r="K102" s="245" t="s">
        <v>166</v>
      </c>
      <c r="L102" s="245" t="n">
        <f aca="false">IF(MOD(G102*0.07*10^(2+1),20)=5, TRUNC(G102*0.07,2), ROUND(G102*0.07,2))</f>
        <v>17.19</v>
      </c>
      <c r="M102" s="255" t="n">
        <f aca="false">'VALORES PARA ALTERAR 2025 - MAR'!C24</f>
        <v>61.41</v>
      </c>
      <c r="N102" s="227" t="n">
        <f aca="false">IF(MOD(J102*0.8%*10^(2+1),20)=5, TRUNC(J102*0.8%,2), ROUND(J102*0.8%,2))</f>
        <v>1.83</v>
      </c>
      <c r="O102" s="227" t="n">
        <f aca="false">IF(MOD(IF(CONFIGURACAO_ISSQN!$B$2="Emolumentos Líquidos",J102,SUM(J102:L102))*CONFIGURACAO_ISSQN!$B$1*10^(2+1),20)=5, TRUNC(IF(CONFIGURACAO_ISSQN!$B$2="Emolumentos Líquidos",J102,SUM(J102:L102))*CONFIGURACAO_ISSQN!$B$1,2), ROUND(IF(CONFIGURACAO_ISSQN!$B$2="Emolumentos Líquidos",J102,SUM(J102:L102))*CONFIGURACAO_ISSQN!$B$1,2))</f>
        <v>11.42</v>
      </c>
      <c r="P102" s="234" t="n">
        <f aca="false">SUM(J102:O102)</f>
        <v>320.27</v>
      </c>
      <c r="Q102" s="235"/>
      <c r="R102" s="235"/>
      <c r="AMJ102" s="226"/>
    </row>
    <row r="103" s="222" customFormat="true" ht="12.8" hidden="false" customHeight="false" outlineLevel="0" collapsed="false">
      <c r="B103" s="227" t="s">
        <v>276</v>
      </c>
      <c r="C103" s="247"/>
      <c r="D103" s="248"/>
      <c r="E103" s="248" t="s">
        <v>198</v>
      </c>
      <c r="F103" s="249" t="n">
        <v>22500</v>
      </c>
      <c r="G103" s="254" t="n">
        <f aca="false">'VALORES PARA ALTERAR 2025 - MAR'!B25</f>
        <v>329.67</v>
      </c>
      <c r="H103" s="257" t="n">
        <f aca="false">SUM(J103,L103)</f>
        <v>329.67</v>
      </c>
      <c r="I103" s="231" t="n">
        <f aca="false">SUM(J103:M103)</f>
        <v>412.09</v>
      </c>
      <c r="J103" s="257" t="n">
        <f aca="false">IF(MOD(G103*0.93*10^(2+1),20)=5, TRUNC(G103*0.93,2), ROUND(G103*0.93,2))</f>
        <v>306.59</v>
      </c>
      <c r="K103" s="258" t="s">
        <v>166</v>
      </c>
      <c r="L103" s="258" t="n">
        <f aca="false">IF(MOD(G103*0.07*10^(2+1),20)=5, TRUNC(G103*0.07,2), ROUND(G103*0.07,2))</f>
        <v>23.08</v>
      </c>
      <c r="M103" s="255" t="n">
        <f aca="false">'VALORES PARA ALTERAR 2025 - MAR'!C25</f>
        <v>82.42</v>
      </c>
      <c r="N103" s="227" t="n">
        <f aca="false">IF(MOD(J103*0.8%*10^(2+1),20)=5, TRUNC(J103*0.8%,2), ROUND(J103*0.8%,2))</f>
        <v>2.45</v>
      </c>
      <c r="O103" s="227" t="n">
        <f aca="false">IF(MOD(IF(CONFIGURACAO_ISSQN!$B$2="Emolumentos Líquidos",J103,SUM(J103:L103))*CONFIGURACAO_ISSQN!$B$1*10^(2+1),20)=5, TRUNC(IF(CONFIGURACAO_ISSQN!$B$2="Emolumentos Líquidos",J103,SUM(J103:L103))*CONFIGURACAO_ISSQN!$B$1,2), ROUND(IF(CONFIGURACAO_ISSQN!$B$2="Emolumentos Líquidos",J103,SUM(J103:L103))*CONFIGURACAO_ISSQN!$B$1,2))</f>
        <v>15.33</v>
      </c>
      <c r="P103" s="259" t="n">
        <f aca="false">SUM(J103:O103)</f>
        <v>429.87</v>
      </c>
      <c r="Q103" s="235"/>
      <c r="R103" s="235"/>
      <c r="AMJ103" s="226"/>
    </row>
    <row r="104" s="222" customFormat="true" ht="12.8" hidden="false" customHeight="true" outlineLevel="0" collapsed="false">
      <c r="B104" s="236" t="s">
        <v>166</v>
      </c>
      <c r="C104" s="228" t="s">
        <v>277</v>
      </c>
      <c r="D104" s="228"/>
      <c r="E104" s="228"/>
      <c r="F104" s="228"/>
      <c r="G104" s="228"/>
      <c r="H104" s="228"/>
      <c r="I104" s="228"/>
      <c r="J104" s="228" t="n">
        <f aca="false">IF(MOD(G104*0.93*10^(2+1),20)=5, TRUNC(G104*0.93,2), ROUND(G104*0.93,2))</f>
        <v>0</v>
      </c>
      <c r="K104" s="228"/>
      <c r="L104" s="228" t="n">
        <f aca="false">IF(MOD(G104*0.07*10^(2+1),20)=5, TRUNC(G104*0.07,2), ROUND(G104*0.07,2))</f>
        <v>0</v>
      </c>
      <c r="M104" s="228"/>
      <c r="N104" s="228"/>
      <c r="O104" s="228" t="n">
        <f aca="false">IF(MOD(IF(CONFIGURACAO_ISSQN!$B$2="Emolumentos Líquidos",J104,SUM(J104:L104))*CONFIGURACAO_ISSQN!$B$1*10^(2+1),20)=5, TRUNC(IF(CONFIGURACAO_ISSQN!$B$2="Emolumentos Líquidos",J104,SUM(J104:L104))*CONFIGURACAO_ISSQN!$B$1,2), ROUND(IF(CONFIGURACAO_ISSQN!$B$2="Emolumentos Líquidos",J104,SUM(J104:L104))*CONFIGURACAO_ISSQN!$B$1,2))</f>
        <v>0</v>
      </c>
      <c r="P104" s="228"/>
      <c r="Q104" s="235"/>
      <c r="R104" s="225"/>
      <c r="AMJ104" s="226"/>
    </row>
    <row r="105" s="222" customFormat="true" ht="12.8" hidden="false" customHeight="true" outlineLevel="0" collapsed="false">
      <c r="B105" s="236" t="s">
        <v>166</v>
      </c>
      <c r="C105" s="237" t="s">
        <v>171</v>
      </c>
      <c r="D105" s="237"/>
      <c r="E105" s="238" t="s">
        <v>171</v>
      </c>
      <c r="F105" s="238"/>
      <c r="G105" s="236"/>
      <c r="H105" s="236"/>
      <c r="I105" s="236"/>
      <c r="J105" s="236"/>
      <c r="K105" s="239"/>
      <c r="L105" s="239"/>
      <c r="M105" s="240"/>
      <c r="N105" s="236"/>
      <c r="O105" s="236"/>
      <c r="P105" s="240"/>
      <c r="Q105" s="235"/>
      <c r="R105" s="235"/>
      <c r="AMJ105" s="226"/>
    </row>
    <row r="106" s="222" customFormat="true" ht="12.8" hidden="false" customHeight="false" outlineLevel="0" collapsed="false">
      <c r="B106" s="227" t="s">
        <v>278</v>
      </c>
      <c r="C106" s="241"/>
      <c r="D106" s="242"/>
      <c r="E106" s="242" t="s">
        <v>173</v>
      </c>
      <c r="F106" s="243" t="n">
        <v>1400</v>
      </c>
      <c r="G106" s="262" t="n">
        <f aca="false">$G$159</f>
        <v>152.08</v>
      </c>
      <c r="H106" s="231" t="n">
        <f aca="false">SUM(J106,L106)</f>
        <v>152.08</v>
      </c>
      <c r="I106" s="231" t="n">
        <f aca="false">SUM(J106:M106)</f>
        <v>210.68</v>
      </c>
      <c r="J106" s="231" t="n">
        <f aca="false">IF(MOD(G106*0.93*10^(2+1),20)=5, TRUNC(G106*0.93,2), ROUND(G106*0.93,2))</f>
        <v>141.43</v>
      </c>
      <c r="K106" s="245" t="s">
        <v>166</v>
      </c>
      <c r="L106" s="245" t="n">
        <f aca="false">IF(MOD(G106*0.07*10^(2+1),20)=5, TRUNC(G106*0.07,2), ROUND(G106*0.07,2))</f>
        <v>10.65</v>
      </c>
      <c r="M106" s="234" t="n">
        <f aca="false">$M$159</f>
        <v>58.6</v>
      </c>
      <c r="N106" s="227" t="n">
        <f aca="false">IF(MOD(J106*0.8%*10^(2+1),20)=5, TRUNC(J106*0.8%,2), ROUND(J106*0.8%,2))</f>
        <v>1.13</v>
      </c>
      <c r="O106" s="227" t="n">
        <f aca="false">IF(MOD(IF(CONFIGURACAO_ISSQN!$B$2="Emolumentos Líquidos",J106,SUM(J106:L106))*CONFIGURACAO_ISSQN!$B$1*10^(2+1),20)=5, TRUNC(IF(CONFIGURACAO_ISSQN!$B$2="Emolumentos Líquidos",J106,SUM(J106:L106))*CONFIGURACAO_ISSQN!$B$1,2), ROUND(IF(CONFIGURACAO_ISSQN!$B$2="Emolumentos Líquidos",J106,SUM(J106:L106))*CONFIGURACAO_ISSQN!$B$1,2))</f>
        <v>7.07</v>
      </c>
      <c r="P106" s="234" t="n">
        <f aca="false">SUM(J106:O106)</f>
        <v>218.88</v>
      </c>
      <c r="Q106" s="235"/>
      <c r="R106" s="235"/>
      <c r="AMJ106" s="226"/>
    </row>
    <row r="107" s="222" customFormat="true" ht="12.8" hidden="false" customHeight="false" outlineLevel="0" collapsed="false">
      <c r="B107" s="227" t="s">
        <v>279</v>
      </c>
      <c r="C107" s="241" t="s">
        <v>175</v>
      </c>
      <c r="D107" s="246" t="n">
        <f aca="false">F106+0.01</f>
        <v>1400.01</v>
      </c>
      <c r="E107" s="242" t="s">
        <v>173</v>
      </c>
      <c r="F107" s="243" t="n">
        <v>2720</v>
      </c>
      <c r="G107" s="262" t="n">
        <f aca="false">$G$160</f>
        <v>248.07</v>
      </c>
      <c r="H107" s="231" t="n">
        <f aca="false">SUM(J107,L107)</f>
        <v>248.07</v>
      </c>
      <c r="I107" s="231" t="n">
        <f aca="false">SUM(J107:M107)</f>
        <v>343.67</v>
      </c>
      <c r="J107" s="231" t="n">
        <f aca="false">IF(MOD(G107*0.93*10^(2+1),20)=5, TRUNC(G107*0.93,2), ROUND(G107*0.93,2))</f>
        <v>230.71</v>
      </c>
      <c r="K107" s="245" t="s">
        <v>166</v>
      </c>
      <c r="L107" s="245" t="n">
        <f aca="false">IF(MOD(G107*0.07*10^(2+1),20)=5, TRUNC(G107*0.07,2), ROUND(G107*0.07,2))</f>
        <v>17.36</v>
      </c>
      <c r="M107" s="234" t="n">
        <f aca="false">$M$160</f>
        <v>95.6</v>
      </c>
      <c r="N107" s="227" t="n">
        <f aca="false">IF(MOD(J107*0.8%*10^(2+1),20)=5, TRUNC(J107*0.8%,2), ROUND(J107*0.8%,2))</f>
        <v>1.85</v>
      </c>
      <c r="O107" s="227" t="n">
        <f aca="false">IF(MOD(IF(CONFIGURACAO_ISSQN!$B$2="Emolumentos Líquidos",J107,SUM(J107:L107))*CONFIGURACAO_ISSQN!$B$1*10^(2+1),20)=5, TRUNC(IF(CONFIGURACAO_ISSQN!$B$2="Emolumentos Líquidos",J107,SUM(J107:L107))*CONFIGURACAO_ISSQN!$B$1,2), ROUND(IF(CONFIGURACAO_ISSQN!$B$2="Emolumentos Líquidos",J107,SUM(J107:L107))*CONFIGURACAO_ISSQN!$B$1,2))</f>
        <v>11.54</v>
      </c>
      <c r="P107" s="234" t="n">
        <f aca="false">SUM(J107:O107)</f>
        <v>357.06</v>
      </c>
      <c r="Q107" s="235"/>
      <c r="R107" s="235"/>
      <c r="AMJ107" s="226"/>
    </row>
    <row r="108" s="222" customFormat="true" ht="12.8" hidden="false" customHeight="false" outlineLevel="0" collapsed="false">
      <c r="B108" s="227" t="s">
        <v>280</v>
      </c>
      <c r="C108" s="241" t="s">
        <v>175</v>
      </c>
      <c r="D108" s="246" t="n">
        <f aca="false">F107+0.01</f>
        <v>2720.01</v>
      </c>
      <c r="E108" s="242" t="s">
        <v>173</v>
      </c>
      <c r="F108" s="243" t="n">
        <v>5440</v>
      </c>
      <c r="G108" s="262" t="n">
        <f aca="false">$G$161</f>
        <v>359.51</v>
      </c>
      <c r="H108" s="231" t="n">
        <f aca="false">SUM(J108,L108)</f>
        <v>359.51</v>
      </c>
      <c r="I108" s="231" t="n">
        <f aca="false">SUM(J108:M108)</f>
        <v>498.03</v>
      </c>
      <c r="J108" s="231" t="n">
        <f aca="false">IF(MOD(G108*0.93*10^(2+1),20)=5, TRUNC(G108*0.93,2), ROUND(G108*0.93,2))</f>
        <v>334.34</v>
      </c>
      <c r="K108" s="245" t="s">
        <v>166</v>
      </c>
      <c r="L108" s="245" t="n">
        <f aca="false">IF(MOD(G108*0.07*10^(2+1),20)=5, TRUNC(G108*0.07,2), ROUND(G108*0.07,2))</f>
        <v>25.17</v>
      </c>
      <c r="M108" s="234" t="n">
        <f aca="false">$M$161</f>
        <v>138.52</v>
      </c>
      <c r="N108" s="227" t="n">
        <f aca="false">IF(MOD(J108*0.8%*10^(2+1),20)=5, TRUNC(J108*0.8%,2), ROUND(J108*0.8%,2))</f>
        <v>2.67</v>
      </c>
      <c r="O108" s="227" t="n">
        <f aca="false">IF(MOD(IF(CONFIGURACAO_ISSQN!$B$2="Emolumentos Líquidos",J108,SUM(J108:L108))*CONFIGURACAO_ISSQN!$B$1*10^(2+1),20)=5, TRUNC(IF(CONFIGURACAO_ISSQN!$B$2="Emolumentos Líquidos",J108,SUM(J108:L108))*CONFIGURACAO_ISSQN!$B$1,2), ROUND(IF(CONFIGURACAO_ISSQN!$B$2="Emolumentos Líquidos",J108,SUM(J108:L108))*CONFIGURACAO_ISSQN!$B$1,2))</f>
        <v>16.72</v>
      </c>
      <c r="P108" s="234" t="n">
        <f aca="false">SUM(J108:O108)</f>
        <v>517.42</v>
      </c>
      <c r="Q108" s="235"/>
      <c r="R108" s="235"/>
      <c r="AMJ108" s="226"/>
    </row>
    <row r="109" s="222" customFormat="true" ht="12.8" hidden="false" customHeight="false" outlineLevel="0" collapsed="false">
      <c r="B109" s="227" t="s">
        <v>281</v>
      </c>
      <c r="C109" s="241" t="s">
        <v>175</v>
      </c>
      <c r="D109" s="246" t="n">
        <f aca="false">F108+0.01</f>
        <v>5440.01</v>
      </c>
      <c r="E109" s="242" t="s">
        <v>173</v>
      </c>
      <c r="F109" s="243" t="n">
        <v>7000</v>
      </c>
      <c r="G109" s="262" t="n">
        <f aca="false">$G$162</f>
        <v>497.69</v>
      </c>
      <c r="H109" s="231" t="n">
        <f aca="false">SUM(J109,L109)</f>
        <v>497.69</v>
      </c>
      <c r="I109" s="231" t="n">
        <f aca="false">SUM(J109:M109)</f>
        <v>689.47</v>
      </c>
      <c r="J109" s="231" t="n">
        <f aca="false">IF(MOD(G109*0.93*10^(2+1),20)=5, TRUNC(G109*0.93,2), ROUND(G109*0.93,2))</f>
        <v>462.85</v>
      </c>
      <c r="K109" s="245" t="s">
        <v>166</v>
      </c>
      <c r="L109" s="245" t="n">
        <f aca="false">IF(MOD(G109*0.07*10^(2+1),20)=5, TRUNC(G109*0.07,2), ROUND(G109*0.07,2))</f>
        <v>34.84</v>
      </c>
      <c r="M109" s="234" t="n">
        <f aca="false">$M$162</f>
        <v>191.78</v>
      </c>
      <c r="N109" s="227" t="n">
        <f aca="false">IF(MOD(J109*0.8%*10^(2+1),20)=5, TRUNC(J109*0.8%,2), ROUND(J109*0.8%,2))</f>
        <v>3.7</v>
      </c>
      <c r="O109" s="227" t="n">
        <f aca="false">IF(MOD(IF(CONFIGURACAO_ISSQN!$B$2="Emolumentos Líquidos",J109,SUM(J109:L109))*CONFIGURACAO_ISSQN!$B$1*10^(2+1),20)=5, TRUNC(IF(CONFIGURACAO_ISSQN!$B$2="Emolumentos Líquidos",J109,SUM(J109:L109))*CONFIGURACAO_ISSQN!$B$1,2), ROUND(IF(CONFIGURACAO_ISSQN!$B$2="Emolumentos Líquidos",J109,SUM(J109:L109))*CONFIGURACAO_ISSQN!$B$1,2))</f>
        <v>23.14</v>
      </c>
      <c r="P109" s="234" t="n">
        <f aca="false">SUM(J109:O109)</f>
        <v>716.31</v>
      </c>
      <c r="Q109" s="235"/>
      <c r="R109" s="235"/>
      <c r="AMJ109" s="226"/>
    </row>
    <row r="110" s="222" customFormat="true" ht="12.8" hidden="false" customHeight="false" outlineLevel="0" collapsed="false">
      <c r="B110" s="227" t="s">
        <v>282</v>
      </c>
      <c r="C110" s="241" t="s">
        <v>175</v>
      </c>
      <c r="D110" s="246" t="n">
        <f aca="false">F109+0.01</f>
        <v>7000.01</v>
      </c>
      <c r="E110" s="242" t="s">
        <v>173</v>
      </c>
      <c r="F110" s="243" t="n">
        <v>14000</v>
      </c>
      <c r="G110" s="262" t="n">
        <f aca="false">$G$163</f>
        <v>663.72</v>
      </c>
      <c r="H110" s="231" t="n">
        <f aca="false">SUM(J110,L110)</f>
        <v>663.72</v>
      </c>
      <c r="I110" s="231" t="n">
        <f aca="false">SUM(J110:M110)</f>
        <v>919.44</v>
      </c>
      <c r="J110" s="231" t="n">
        <f aca="false">IF(MOD(G110*0.93*10^(2+1),20)=5, TRUNC(G110*0.93,2), ROUND(G110*0.93,2))</f>
        <v>617.26</v>
      </c>
      <c r="K110" s="245" t="s">
        <v>166</v>
      </c>
      <c r="L110" s="245" t="n">
        <f aca="false">IF(MOD(G110*0.07*10^(2+1),20)=5, TRUNC(G110*0.07,2), ROUND(G110*0.07,2))</f>
        <v>46.46</v>
      </c>
      <c r="M110" s="234" t="n">
        <f aca="false">$M$163</f>
        <v>255.72</v>
      </c>
      <c r="N110" s="227" t="n">
        <f aca="false">IF(MOD(J110*0.8%*10^(2+1),20)=5, TRUNC(J110*0.8%,2), ROUND(J110*0.8%,2))</f>
        <v>4.94</v>
      </c>
      <c r="O110" s="227" t="n">
        <f aca="false">IF(MOD(IF(CONFIGURACAO_ISSQN!$B$2="Emolumentos Líquidos",J110,SUM(J110:L110))*CONFIGURACAO_ISSQN!$B$1*10^(2+1),20)=5, TRUNC(IF(CONFIGURACAO_ISSQN!$B$2="Emolumentos Líquidos",J110,SUM(J110:L110))*CONFIGURACAO_ISSQN!$B$1,2), ROUND(IF(CONFIGURACAO_ISSQN!$B$2="Emolumentos Líquidos",J110,SUM(J110:L110))*CONFIGURACAO_ISSQN!$B$1,2))</f>
        <v>30.86</v>
      </c>
      <c r="P110" s="234" t="n">
        <f aca="false">SUM(J110:O110)</f>
        <v>955.24</v>
      </c>
      <c r="Q110" s="235"/>
      <c r="R110" s="235"/>
      <c r="AMJ110" s="226"/>
    </row>
    <row r="111" s="222" customFormat="true" ht="12.8" hidden="false" customHeight="false" outlineLevel="0" collapsed="false">
      <c r="B111" s="227" t="s">
        <v>283</v>
      </c>
      <c r="C111" s="241" t="s">
        <v>175</v>
      </c>
      <c r="D111" s="246" t="n">
        <f aca="false">F110+0.01</f>
        <v>14000.01</v>
      </c>
      <c r="E111" s="242" t="s">
        <v>173</v>
      </c>
      <c r="F111" s="243" t="n">
        <v>28000</v>
      </c>
      <c r="G111" s="262" t="n">
        <f aca="false">$G$164</f>
        <v>857.45</v>
      </c>
      <c r="H111" s="231" t="n">
        <f aca="false">SUM(J111,L111)</f>
        <v>857.45</v>
      </c>
      <c r="I111" s="231" t="n">
        <f aca="false">SUM(J111:M111)</f>
        <v>1187.87</v>
      </c>
      <c r="J111" s="231" t="n">
        <f aca="false">IF(MOD(G111*0.93*10^(2+1),20)=5, TRUNC(G111*0.93,2), ROUND(G111*0.93,2))</f>
        <v>797.43</v>
      </c>
      <c r="K111" s="245" t="s">
        <v>166</v>
      </c>
      <c r="L111" s="245" t="n">
        <f aca="false">IF(MOD(G111*0.07*10^(2+1),20)=5, TRUNC(G111*0.07,2), ROUND(G111*0.07,2))</f>
        <v>60.02</v>
      </c>
      <c r="M111" s="234" t="n">
        <f aca="false">$M$164</f>
        <v>330.42</v>
      </c>
      <c r="N111" s="227" t="n">
        <f aca="false">IF(MOD(J111*0.8%*10^(2+1),20)=5, TRUNC(J111*0.8%,2), ROUND(J111*0.8%,2))</f>
        <v>6.38</v>
      </c>
      <c r="O111" s="227" t="n">
        <f aca="false">IF(MOD(IF(CONFIGURACAO_ISSQN!$B$2="Emolumentos Líquidos",J111,SUM(J111:L111))*CONFIGURACAO_ISSQN!$B$1*10^(2+1),20)=5, TRUNC(IF(CONFIGURACAO_ISSQN!$B$2="Emolumentos Líquidos",J111,SUM(J111:L111))*CONFIGURACAO_ISSQN!$B$1,2), ROUND(IF(CONFIGURACAO_ISSQN!$B$2="Emolumentos Líquidos",J111,SUM(J111:L111))*CONFIGURACAO_ISSQN!$B$1,2))</f>
        <v>39.87</v>
      </c>
      <c r="P111" s="234" t="n">
        <f aca="false">SUM(J111:O111)</f>
        <v>1234.12</v>
      </c>
      <c r="Q111" s="235"/>
      <c r="R111" s="235"/>
      <c r="AMJ111" s="226"/>
    </row>
    <row r="112" s="222" customFormat="true" ht="12.8" hidden="false" customHeight="false" outlineLevel="0" collapsed="false">
      <c r="B112" s="227" t="s">
        <v>284</v>
      </c>
      <c r="C112" s="241" t="s">
        <v>175</v>
      </c>
      <c r="D112" s="246" t="n">
        <f aca="false">F111+0.01</f>
        <v>28000.01</v>
      </c>
      <c r="E112" s="242" t="s">
        <v>173</v>
      </c>
      <c r="F112" s="243" t="n">
        <v>42000</v>
      </c>
      <c r="G112" s="262" t="n">
        <f aca="false">$G$165</f>
        <v>1078.53</v>
      </c>
      <c r="H112" s="231" t="n">
        <f aca="false">SUM(J112,L112)</f>
        <v>1078.53</v>
      </c>
      <c r="I112" s="231" t="n">
        <f aca="false">SUM(J112:M112)</f>
        <v>1494.12</v>
      </c>
      <c r="J112" s="231" t="n">
        <f aca="false">IF(MOD(G112*0.93*10^(2+1),20)=5, TRUNC(G112*0.93,2), ROUND(G112*0.93,2))</f>
        <v>1003.03</v>
      </c>
      <c r="K112" s="245" t="s">
        <v>166</v>
      </c>
      <c r="L112" s="245" t="n">
        <f aca="false">IF(MOD(G112*0.07*10^(2+1),20)=5, TRUNC(G112*0.07,2), ROUND(G112*0.07,2))</f>
        <v>75.5</v>
      </c>
      <c r="M112" s="234" t="n">
        <f aca="false">$M$165</f>
        <v>415.59</v>
      </c>
      <c r="N112" s="227" t="n">
        <f aca="false">IF(MOD(J112*0.8%*10^(2+1),20)=5, TRUNC(J112*0.8%,2), ROUND(J112*0.8%,2))</f>
        <v>8.02</v>
      </c>
      <c r="O112" s="227" t="n">
        <f aca="false">IF(MOD(IF(CONFIGURACAO_ISSQN!$B$2="Emolumentos Líquidos",J112,SUM(J112:L112))*CONFIGURACAO_ISSQN!$B$1*10^(2+1),20)=5, TRUNC(IF(CONFIGURACAO_ISSQN!$B$2="Emolumentos Líquidos",J112,SUM(J112:L112))*CONFIGURACAO_ISSQN!$B$1,2), ROUND(IF(CONFIGURACAO_ISSQN!$B$2="Emolumentos Líquidos",J112,SUM(J112:L112))*CONFIGURACAO_ISSQN!$B$1,2))</f>
        <v>50.15</v>
      </c>
      <c r="P112" s="234" t="n">
        <f aca="false">SUM(J112:O112)</f>
        <v>1552.29</v>
      </c>
      <c r="Q112" s="235"/>
      <c r="R112" s="235"/>
      <c r="AMJ112" s="226"/>
    </row>
    <row r="113" s="222" customFormat="true" ht="12.8" hidden="false" customHeight="false" outlineLevel="0" collapsed="false">
      <c r="B113" s="227" t="s">
        <v>285</v>
      </c>
      <c r="C113" s="241" t="s">
        <v>175</v>
      </c>
      <c r="D113" s="246" t="n">
        <f aca="false">F112+0.01</f>
        <v>42000.01</v>
      </c>
      <c r="E113" s="242" t="s">
        <v>173</v>
      </c>
      <c r="F113" s="243" t="n">
        <v>56000</v>
      </c>
      <c r="G113" s="262" t="n">
        <f aca="false">$G$166</f>
        <v>1327.66</v>
      </c>
      <c r="H113" s="231" t="n">
        <f aca="false">SUM(J113,L113)</f>
        <v>1327.66</v>
      </c>
      <c r="I113" s="231" t="n">
        <f aca="false">SUM(J113:M113)</f>
        <v>1839.21</v>
      </c>
      <c r="J113" s="231" t="n">
        <f aca="false">IF(MOD(G113*0.93*10^(2+1),20)=5, TRUNC(G113*0.93,2), ROUND(G113*0.93,2))</f>
        <v>1234.72</v>
      </c>
      <c r="K113" s="245" t="s">
        <v>166</v>
      </c>
      <c r="L113" s="245" t="n">
        <f aca="false">IF(MOD(G113*0.07*10^(2+1),20)=5, TRUNC(G113*0.07,2), ROUND(G113*0.07,2))</f>
        <v>92.94</v>
      </c>
      <c r="M113" s="234" t="n">
        <f aca="false">$M$166</f>
        <v>511.55</v>
      </c>
      <c r="N113" s="227" t="n">
        <f aca="false">IF(MOD(J113*0.8%*10^(2+1),20)=5, TRUNC(J113*0.8%,2), ROUND(J113*0.8%,2))</f>
        <v>9.88</v>
      </c>
      <c r="O113" s="227" t="n">
        <f aca="false">IF(MOD(IF(CONFIGURACAO_ISSQN!$B$2="Emolumentos Líquidos",J113,SUM(J113:L113))*CONFIGURACAO_ISSQN!$B$1*10^(2+1),20)=5, TRUNC(IF(CONFIGURACAO_ISSQN!$B$2="Emolumentos Líquidos",J113,SUM(J113:L113))*CONFIGURACAO_ISSQN!$B$1,2), ROUND(IF(CONFIGURACAO_ISSQN!$B$2="Emolumentos Líquidos",J113,SUM(J113:L113))*CONFIGURACAO_ISSQN!$B$1,2))</f>
        <v>61.74</v>
      </c>
      <c r="P113" s="234" t="n">
        <f aca="false">SUM(J113:O113)</f>
        <v>1910.83</v>
      </c>
      <c r="Q113" s="235"/>
      <c r="R113" s="235"/>
      <c r="AMJ113" s="226"/>
    </row>
    <row r="114" s="222" customFormat="true" ht="12.8" hidden="false" customHeight="false" outlineLevel="0" collapsed="false">
      <c r="B114" s="227" t="s">
        <v>286</v>
      </c>
      <c r="C114" s="241" t="s">
        <v>175</v>
      </c>
      <c r="D114" s="246" t="n">
        <f aca="false">F113+0.01</f>
        <v>56000.01</v>
      </c>
      <c r="E114" s="242" t="s">
        <v>173</v>
      </c>
      <c r="F114" s="243" t="n">
        <v>70000</v>
      </c>
      <c r="G114" s="262" t="n">
        <f aca="false">$G$167</f>
        <v>1604.3</v>
      </c>
      <c r="H114" s="231" t="n">
        <f aca="false">SUM(J114,L114)</f>
        <v>1604.3</v>
      </c>
      <c r="I114" s="231" t="n">
        <f aca="false">SUM(J114:M114)</f>
        <v>2222.48</v>
      </c>
      <c r="J114" s="231" t="n">
        <f aca="false">IF(MOD(G114*0.93*10^(2+1),20)=5, TRUNC(G114*0.93,2), ROUND(G114*0.93,2))</f>
        <v>1492</v>
      </c>
      <c r="K114" s="245" t="s">
        <v>166</v>
      </c>
      <c r="L114" s="245" t="n">
        <f aca="false">IF(MOD(G114*0.07*10^(2+1),20)=5, TRUNC(G114*0.07,2), ROUND(G114*0.07,2))</f>
        <v>112.3</v>
      </c>
      <c r="M114" s="234" t="n">
        <f aca="false">$M$167</f>
        <v>618.18</v>
      </c>
      <c r="N114" s="227" t="n">
        <f aca="false">IF(MOD(J114*0.8%*10^(2+1),20)=5, TRUNC(J114*0.8%,2), ROUND(J114*0.8%,2))</f>
        <v>11.94</v>
      </c>
      <c r="O114" s="227" t="n">
        <f aca="false">IF(MOD(IF(CONFIGURACAO_ISSQN!$B$2="Emolumentos Líquidos",J114,SUM(J114:L114))*CONFIGURACAO_ISSQN!$B$1*10^(2+1),20)=5, TRUNC(IF(CONFIGURACAO_ISSQN!$B$2="Emolumentos Líquidos",J114,SUM(J114:L114))*CONFIGURACAO_ISSQN!$B$1,2), ROUND(IF(CONFIGURACAO_ISSQN!$B$2="Emolumentos Líquidos",J114,SUM(J114:L114))*CONFIGURACAO_ISSQN!$B$1,2))</f>
        <v>74.6</v>
      </c>
      <c r="P114" s="234" t="n">
        <f aca="false">SUM(J114:O114)</f>
        <v>2309.02</v>
      </c>
      <c r="Q114" s="235"/>
      <c r="R114" s="235"/>
      <c r="AMJ114" s="226"/>
    </row>
    <row r="115" s="222" customFormat="true" ht="12.8" hidden="false" customHeight="false" outlineLevel="0" collapsed="false">
      <c r="B115" s="227" t="s">
        <v>287</v>
      </c>
      <c r="C115" s="241" t="s">
        <v>175</v>
      </c>
      <c r="D115" s="246" t="n">
        <f aca="false">F114+0.01</f>
        <v>70000.01</v>
      </c>
      <c r="E115" s="242" t="s">
        <v>173</v>
      </c>
      <c r="F115" s="243" t="n">
        <v>105000</v>
      </c>
      <c r="G115" s="262" t="n">
        <f aca="false">$G$168</f>
        <v>2019.13</v>
      </c>
      <c r="H115" s="231" t="n">
        <f aca="false">SUM(J115,L115)</f>
        <v>2019.13</v>
      </c>
      <c r="I115" s="231" t="n">
        <f aca="false">SUM(J115:M115)</f>
        <v>2797.13</v>
      </c>
      <c r="J115" s="231" t="n">
        <f aca="false">IF(MOD(G115*0.93*10^(2+1),20)=5, TRUNC(G115*0.93,2), ROUND(G115*0.93,2))</f>
        <v>1877.79</v>
      </c>
      <c r="K115" s="245" t="s">
        <v>166</v>
      </c>
      <c r="L115" s="245" t="n">
        <f aca="false">IF(MOD(G115*0.07*10^(2+1),20)=5, TRUNC(G115*0.07,2), ROUND(G115*0.07,2))</f>
        <v>141.34</v>
      </c>
      <c r="M115" s="234" t="n">
        <f aca="false">$M$168</f>
        <v>778</v>
      </c>
      <c r="N115" s="227" t="n">
        <f aca="false">IF(MOD(J115*0.8%*10^(2+1),20)=5, TRUNC(J115*0.8%,2), ROUND(J115*0.8%,2))</f>
        <v>15.02</v>
      </c>
      <c r="O115" s="227" t="n">
        <f aca="false">IF(MOD(IF(CONFIGURACAO_ISSQN!$B$2="Emolumentos Líquidos",J115,SUM(J115:L115))*CONFIGURACAO_ISSQN!$B$1*10^(2+1),20)=5, TRUNC(IF(CONFIGURACAO_ISSQN!$B$2="Emolumentos Líquidos",J115,SUM(J115:L115))*CONFIGURACAO_ISSQN!$B$1,2), ROUND(IF(CONFIGURACAO_ISSQN!$B$2="Emolumentos Líquidos",J115,SUM(J115:L115))*CONFIGURACAO_ISSQN!$B$1,2))</f>
        <v>93.89</v>
      </c>
      <c r="P115" s="234" t="n">
        <f aca="false">SUM(J115:O115)</f>
        <v>2906.04</v>
      </c>
      <c r="Q115" s="235"/>
      <c r="R115" s="235"/>
      <c r="AMJ115" s="226"/>
    </row>
    <row r="116" s="222" customFormat="true" ht="12.8" hidden="false" customHeight="false" outlineLevel="0" collapsed="false">
      <c r="B116" s="227" t="s">
        <v>288</v>
      </c>
      <c r="C116" s="241" t="s">
        <v>175</v>
      </c>
      <c r="D116" s="246" t="n">
        <f aca="false">F115+0.01</f>
        <v>105000.01</v>
      </c>
      <c r="E116" s="242" t="s">
        <v>173</v>
      </c>
      <c r="F116" s="243" t="n">
        <v>140000</v>
      </c>
      <c r="G116" s="262" t="n">
        <f aca="false">$G$169</f>
        <v>2427.25</v>
      </c>
      <c r="H116" s="231" t="n">
        <f aca="false">SUM(J116,L116)</f>
        <v>2427.25</v>
      </c>
      <c r="I116" s="231" t="n">
        <f aca="false">SUM(J116:M116)</f>
        <v>3555.1</v>
      </c>
      <c r="J116" s="231" t="n">
        <f aca="false">IF(MOD(G116*0.93*10^(2+1),20)=5, TRUNC(G116*0.93,2), ROUND(G116*0.93,2))</f>
        <v>2257.34</v>
      </c>
      <c r="K116" s="245" t="s">
        <v>166</v>
      </c>
      <c r="L116" s="245" t="n">
        <f aca="false">IF(MOD(G116*0.07*10^(2+1),20)=5, TRUNC(G116*0.07,2), ROUND(G116*0.07,2))</f>
        <v>169.91</v>
      </c>
      <c r="M116" s="234" t="n">
        <f aca="false">$M$169</f>
        <v>1127.85</v>
      </c>
      <c r="N116" s="227" t="n">
        <f aca="false">IF(MOD(J116*0.8%*10^(2+1),20)=5, TRUNC(J116*0.8%,2), ROUND(J116*0.8%,2))</f>
        <v>18.06</v>
      </c>
      <c r="O116" s="227" t="n">
        <f aca="false">IF(MOD(IF(CONFIGURACAO_ISSQN!$B$2="Emolumentos Líquidos",J116,SUM(J116:L116))*CONFIGURACAO_ISSQN!$B$1*10^(2+1),20)=5, TRUNC(IF(CONFIGURACAO_ISSQN!$B$2="Emolumentos Líquidos",J116,SUM(J116:L116))*CONFIGURACAO_ISSQN!$B$1,2), ROUND(IF(CONFIGURACAO_ISSQN!$B$2="Emolumentos Líquidos",J116,SUM(J116:L116))*CONFIGURACAO_ISSQN!$B$1,2))</f>
        <v>112.87</v>
      </c>
      <c r="P116" s="234" t="n">
        <f aca="false">SUM(J116:O116)</f>
        <v>3686.03</v>
      </c>
      <c r="Q116" s="235"/>
      <c r="R116" s="235"/>
      <c r="AMJ116" s="226"/>
    </row>
    <row r="117" s="222" customFormat="true" ht="12.8" hidden="false" customHeight="false" outlineLevel="0" collapsed="false">
      <c r="B117" s="227" t="s">
        <v>289</v>
      </c>
      <c r="C117" s="241" t="s">
        <v>175</v>
      </c>
      <c r="D117" s="246" t="n">
        <f aca="false">F116+0.01</f>
        <v>140000.01</v>
      </c>
      <c r="E117" s="242" t="s">
        <v>173</v>
      </c>
      <c r="F117" s="243" t="n">
        <v>175000</v>
      </c>
      <c r="G117" s="262" t="n">
        <f aca="false">$G$170</f>
        <v>2595.58</v>
      </c>
      <c r="H117" s="231" t="n">
        <f aca="false">SUM(J117,L117)</f>
        <v>2595.58</v>
      </c>
      <c r="I117" s="231" t="n">
        <f aca="false">SUM(J117:M117)</f>
        <v>3801.73</v>
      </c>
      <c r="J117" s="231" t="n">
        <f aca="false">IF(MOD(G117*0.93*10^(2+1),20)=5, TRUNC(G117*0.93,2), ROUND(G117*0.93,2))</f>
        <v>2413.89</v>
      </c>
      <c r="K117" s="245" t="s">
        <v>166</v>
      </c>
      <c r="L117" s="245" t="n">
        <f aca="false">IF(MOD(G117*0.07*10^(2+1),20)=5, TRUNC(G117*0.07,2), ROUND(G117*0.07,2))</f>
        <v>181.69</v>
      </c>
      <c r="M117" s="234" t="n">
        <f aca="false">$M$170</f>
        <v>1206.15</v>
      </c>
      <c r="N117" s="227" t="n">
        <f aca="false">IF(MOD(J117*0.8%*10^(2+1),20)=5, TRUNC(J117*0.8%,2), ROUND(J117*0.8%,2))</f>
        <v>19.31</v>
      </c>
      <c r="O117" s="227" t="n">
        <f aca="false">IF(MOD(IF(CONFIGURACAO_ISSQN!$B$2="Emolumentos Líquidos",J117,SUM(J117:L117))*CONFIGURACAO_ISSQN!$B$1*10^(2+1),20)=5, TRUNC(IF(CONFIGURACAO_ISSQN!$B$2="Emolumentos Líquidos",J117,SUM(J117:L117))*CONFIGURACAO_ISSQN!$B$1,2), ROUND(IF(CONFIGURACAO_ISSQN!$B$2="Emolumentos Líquidos",J117,SUM(J117:L117))*CONFIGURACAO_ISSQN!$B$1,2))</f>
        <v>120.69</v>
      </c>
      <c r="P117" s="234" t="n">
        <f aca="false">SUM(J117:O117)</f>
        <v>3941.73</v>
      </c>
      <c r="Q117" s="235"/>
      <c r="R117" s="235"/>
      <c r="AMJ117" s="226"/>
    </row>
    <row r="118" s="222" customFormat="true" ht="12.8" hidden="false" customHeight="false" outlineLevel="0" collapsed="false">
      <c r="B118" s="227" t="s">
        <v>290</v>
      </c>
      <c r="C118" s="241" t="s">
        <v>175</v>
      </c>
      <c r="D118" s="246" t="n">
        <f aca="false">F117+0.01</f>
        <v>175000.01</v>
      </c>
      <c r="E118" s="242" t="s">
        <v>173</v>
      </c>
      <c r="F118" s="243" t="n">
        <v>210000</v>
      </c>
      <c r="G118" s="262" t="n">
        <f aca="false">$G$171</f>
        <v>2764.26</v>
      </c>
      <c r="H118" s="231" t="n">
        <f aca="false">SUM(J118,L118)</f>
        <v>2764.26</v>
      </c>
      <c r="I118" s="231" t="n">
        <f aca="false">SUM(J118:M118)</f>
        <v>4048.79</v>
      </c>
      <c r="J118" s="231" t="n">
        <f aca="false">IF(MOD(G118*0.93*10^(2+1),20)=5, TRUNC(G118*0.93,2), ROUND(G118*0.93,2))</f>
        <v>2570.76</v>
      </c>
      <c r="K118" s="245" t="s">
        <v>166</v>
      </c>
      <c r="L118" s="245" t="n">
        <f aca="false">IF(MOD(G118*0.07*10^(2+1),20)=5, TRUNC(G118*0.07,2), ROUND(G118*0.07,2))</f>
        <v>193.5</v>
      </c>
      <c r="M118" s="234" t="n">
        <f aca="false">$M$171</f>
        <v>1284.53</v>
      </c>
      <c r="N118" s="227" t="n">
        <f aca="false">IF(MOD(J118*0.8%*10^(2+1),20)=5, TRUNC(J118*0.8%,2), ROUND(J118*0.8%,2))</f>
        <v>20.57</v>
      </c>
      <c r="O118" s="227" t="n">
        <f aca="false">IF(MOD(IF(CONFIGURACAO_ISSQN!$B$2="Emolumentos Líquidos",J118,SUM(J118:L118))*CONFIGURACAO_ISSQN!$B$1*10^(2+1),20)=5, TRUNC(IF(CONFIGURACAO_ISSQN!$B$2="Emolumentos Líquidos",J118,SUM(J118:L118))*CONFIGURACAO_ISSQN!$B$1,2), ROUND(IF(CONFIGURACAO_ISSQN!$B$2="Emolumentos Líquidos",J118,SUM(J118:L118))*CONFIGURACAO_ISSQN!$B$1,2))</f>
        <v>128.54</v>
      </c>
      <c r="P118" s="234" t="n">
        <f aca="false">SUM(J118:O118)</f>
        <v>4197.9</v>
      </c>
      <c r="Q118" s="235"/>
      <c r="R118" s="235"/>
      <c r="AMJ118" s="226"/>
    </row>
    <row r="119" s="222" customFormat="true" ht="12.8" hidden="false" customHeight="false" outlineLevel="0" collapsed="false">
      <c r="B119" s="227" t="s">
        <v>291</v>
      </c>
      <c r="C119" s="241" t="s">
        <v>175</v>
      </c>
      <c r="D119" s="246" t="n">
        <f aca="false">F118+0.01</f>
        <v>210000.01</v>
      </c>
      <c r="E119" s="242" t="s">
        <v>173</v>
      </c>
      <c r="F119" s="243" t="n">
        <v>280000</v>
      </c>
      <c r="G119" s="262" t="n">
        <f aca="false">$G$172</f>
        <v>2933.41</v>
      </c>
      <c r="H119" s="231" t="n">
        <f aca="false">SUM(J119,L119)</f>
        <v>2933.41</v>
      </c>
      <c r="I119" s="231" t="n">
        <f aca="false">SUM(J119:M119)</f>
        <v>4558.68</v>
      </c>
      <c r="J119" s="231" t="n">
        <f aca="false">IF(MOD(G119*0.93*10^(2+1),20)=5, TRUNC(G119*0.93,2), ROUND(G119*0.93,2))</f>
        <v>2728.07</v>
      </c>
      <c r="K119" s="245" t="s">
        <v>166</v>
      </c>
      <c r="L119" s="245" t="n">
        <f aca="false">IF(MOD(G119*0.07*10^(2+1),20)=5, TRUNC(G119*0.07,2), ROUND(G119*0.07,2))</f>
        <v>205.34</v>
      </c>
      <c r="M119" s="234" t="n">
        <f aca="false">$M$172</f>
        <v>1625.27</v>
      </c>
      <c r="N119" s="227" t="n">
        <f aca="false">IF(MOD(J119*0.8%*10^(2+1),20)=5, TRUNC(J119*0.8%,2), ROUND(J119*0.8%,2))</f>
        <v>21.82</v>
      </c>
      <c r="O119" s="227" t="n">
        <f aca="false">IF(MOD(IF(CONFIGURACAO_ISSQN!$B$2="Emolumentos Líquidos",J119,SUM(J119:L119))*CONFIGURACAO_ISSQN!$B$1*10^(2+1),20)=5, TRUNC(IF(CONFIGURACAO_ISSQN!$B$2="Emolumentos Líquidos",J119,SUM(J119:L119))*CONFIGURACAO_ISSQN!$B$1,2), ROUND(IF(CONFIGURACAO_ISSQN!$B$2="Emolumentos Líquidos",J119,SUM(J119:L119))*CONFIGURACAO_ISSQN!$B$1,2))</f>
        <v>136.4</v>
      </c>
      <c r="P119" s="234" t="n">
        <f aca="false">SUM(J119:O119)</f>
        <v>4716.9</v>
      </c>
      <c r="Q119" s="235"/>
      <c r="R119" s="235"/>
      <c r="AMJ119" s="226"/>
    </row>
    <row r="120" s="222" customFormat="true" ht="12.8" hidden="false" customHeight="false" outlineLevel="0" collapsed="false">
      <c r="B120" s="227" t="s">
        <v>292</v>
      </c>
      <c r="C120" s="241" t="s">
        <v>175</v>
      </c>
      <c r="D120" s="246" t="n">
        <f aca="false">F119+0.01</f>
        <v>280000.01</v>
      </c>
      <c r="E120" s="242" t="s">
        <v>173</v>
      </c>
      <c r="F120" s="243" t="n">
        <v>350000</v>
      </c>
      <c r="G120" s="262" t="n">
        <f aca="false">$G$173</f>
        <v>3014.14</v>
      </c>
      <c r="H120" s="231" t="n">
        <f aca="false">SUM(J120,L120)</f>
        <v>3014.14</v>
      </c>
      <c r="I120" s="231" t="n">
        <f aca="false">SUM(J120:M120)</f>
        <v>4684.27</v>
      </c>
      <c r="J120" s="231" t="n">
        <f aca="false">IF(MOD(G120*0.93*10^(2+1),20)=5, TRUNC(G120*0.93,2), ROUND(G120*0.93,2))</f>
        <v>2803.15</v>
      </c>
      <c r="K120" s="245" t="s">
        <v>166</v>
      </c>
      <c r="L120" s="245" t="n">
        <f aca="false">IF(MOD(G120*0.07*10^(2+1),20)=5, TRUNC(G120*0.07,2), ROUND(G120*0.07,2))</f>
        <v>210.99</v>
      </c>
      <c r="M120" s="234" t="n">
        <f aca="false">$M$173</f>
        <v>1670.13</v>
      </c>
      <c r="N120" s="227" t="n">
        <f aca="false">IF(MOD(J120*0.8%*10^(2+1),20)=5, TRUNC(J120*0.8%,2), ROUND(J120*0.8%,2))</f>
        <v>22.43</v>
      </c>
      <c r="O120" s="227" t="n">
        <f aca="false">IF(MOD(IF(CONFIGURACAO_ISSQN!$B$2="Emolumentos Líquidos",J120,SUM(J120:L120))*CONFIGURACAO_ISSQN!$B$1*10^(2+1),20)=5, TRUNC(IF(CONFIGURACAO_ISSQN!$B$2="Emolumentos Líquidos",J120,SUM(J120:L120))*CONFIGURACAO_ISSQN!$B$1,2), ROUND(IF(CONFIGURACAO_ISSQN!$B$2="Emolumentos Líquidos",J120,SUM(J120:L120))*CONFIGURACAO_ISSQN!$B$1,2))</f>
        <v>140.16</v>
      </c>
      <c r="P120" s="234" t="n">
        <f aca="false">SUM(J120:O120)</f>
        <v>4846.86</v>
      </c>
      <c r="Q120" s="235"/>
      <c r="R120" s="235"/>
      <c r="AMJ120" s="226"/>
    </row>
    <row r="121" s="222" customFormat="true" ht="12.8" hidden="false" customHeight="false" outlineLevel="0" collapsed="false">
      <c r="B121" s="227" t="s">
        <v>293</v>
      </c>
      <c r="C121" s="241" t="s">
        <v>175</v>
      </c>
      <c r="D121" s="246" t="n">
        <f aca="false">F120+0.01</f>
        <v>350000.01</v>
      </c>
      <c r="E121" s="242" t="s">
        <v>173</v>
      </c>
      <c r="F121" s="243" t="n">
        <v>420000</v>
      </c>
      <c r="G121" s="262" t="n">
        <f aca="false">$G$174</f>
        <v>3095.31</v>
      </c>
      <c r="H121" s="231" t="n">
        <f aca="false">SUM(J121,L121)</f>
        <v>3095.31</v>
      </c>
      <c r="I121" s="231" t="n">
        <f aca="false">SUM(J121:M121)</f>
        <v>4810.41</v>
      </c>
      <c r="J121" s="231" t="n">
        <f aca="false">IF(MOD(G121*0.93*10^(2+1),20)=5, TRUNC(G121*0.93,2), ROUND(G121*0.93,2))</f>
        <v>2878.64</v>
      </c>
      <c r="K121" s="245" t="s">
        <v>166</v>
      </c>
      <c r="L121" s="245" t="n">
        <f aca="false">IF(MOD(G121*0.07*10^(2+1),20)=5, TRUNC(G121*0.07,2), ROUND(G121*0.07,2))</f>
        <v>216.67</v>
      </c>
      <c r="M121" s="234" t="n">
        <f aca="false">$M$174</f>
        <v>1715.1</v>
      </c>
      <c r="N121" s="227" t="n">
        <f aca="false">IF(MOD(J121*0.8%*10^(2+1),20)=5, TRUNC(J121*0.8%,2), ROUND(J121*0.8%,2))</f>
        <v>23.03</v>
      </c>
      <c r="O121" s="227" t="n">
        <f aca="false">IF(MOD(IF(CONFIGURACAO_ISSQN!$B$2="Emolumentos Líquidos",J121,SUM(J121:L121))*CONFIGURACAO_ISSQN!$B$1*10^(2+1),20)=5, TRUNC(IF(CONFIGURACAO_ISSQN!$B$2="Emolumentos Líquidos",J121,SUM(J121:L121))*CONFIGURACAO_ISSQN!$B$1,2), ROUND(IF(CONFIGURACAO_ISSQN!$B$2="Emolumentos Líquidos",J121,SUM(J121:L121))*CONFIGURACAO_ISSQN!$B$1,2))</f>
        <v>143.93</v>
      </c>
      <c r="P121" s="234" t="n">
        <f aca="false">SUM(J121:O121)</f>
        <v>4977.37</v>
      </c>
      <c r="Q121" s="235"/>
      <c r="R121" s="235"/>
      <c r="AMJ121" s="226"/>
    </row>
    <row r="122" s="222" customFormat="true" ht="12.8" hidden="false" customHeight="false" outlineLevel="0" collapsed="false">
      <c r="B122" s="227" t="s">
        <v>294</v>
      </c>
      <c r="C122" s="241" t="s">
        <v>175</v>
      </c>
      <c r="D122" s="246" t="n">
        <f aca="false">F121+0.01</f>
        <v>420000.01</v>
      </c>
      <c r="E122" s="242" t="s">
        <v>173</v>
      </c>
      <c r="F122" s="243" t="n">
        <v>560000</v>
      </c>
      <c r="G122" s="262" t="n">
        <f aca="false">$G$175</f>
        <v>3176.98</v>
      </c>
      <c r="H122" s="231" t="n">
        <f aca="false">SUM(J122,L122)</f>
        <v>3176.98</v>
      </c>
      <c r="I122" s="231" t="n">
        <f aca="false">SUM(J122:M122)</f>
        <v>5276.15</v>
      </c>
      <c r="J122" s="231" t="n">
        <f aca="false">IF(MOD(G122*0.93*10^(2+1),20)=5, TRUNC(G122*0.93,2), ROUND(G122*0.93,2))</f>
        <v>2954.59</v>
      </c>
      <c r="K122" s="245" t="s">
        <v>166</v>
      </c>
      <c r="L122" s="245" t="n">
        <f aca="false">IF(MOD(G122*0.07*10^(2+1),20)=5, TRUNC(G122*0.07,2), ROUND(G122*0.07,2))</f>
        <v>222.39</v>
      </c>
      <c r="M122" s="234" t="n">
        <f aca="false">$M$175</f>
        <v>2099.17</v>
      </c>
      <c r="N122" s="227" t="n">
        <f aca="false">IF(MOD(J122*0.8%*10^(2+1),20)=5, TRUNC(J122*0.8%,2), ROUND(J122*0.8%,2))</f>
        <v>23.64</v>
      </c>
      <c r="O122" s="227" t="n">
        <f aca="false">IF(MOD(IF(CONFIGURACAO_ISSQN!$B$2="Emolumentos Líquidos",J122,SUM(J122:L122))*CONFIGURACAO_ISSQN!$B$1*10^(2+1),20)=5, TRUNC(IF(CONFIGURACAO_ISSQN!$B$2="Emolumentos Líquidos",J122,SUM(J122:L122))*CONFIGURACAO_ISSQN!$B$1,2), ROUND(IF(CONFIGURACAO_ISSQN!$B$2="Emolumentos Líquidos",J122,SUM(J122:L122))*CONFIGURACAO_ISSQN!$B$1,2))</f>
        <v>147.73</v>
      </c>
      <c r="P122" s="234" t="n">
        <f aca="false">SUM(J122:O122)</f>
        <v>5447.52</v>
      </c>
      <c r="Q122" s="235"/>
      <c r="R122" s="235"/>
      <c r="AMJ122" s="226"/>
    </row>
    <row r="123" s="222" customFormat="true" ht="12.8" hidden="false" customHeight="false" outlineLevel="0" collapsed="false">
      <c r="B123" s="227" t="s">
        <v>295</v>
      </c>
      <c r="C123" s="241" t="s">
        <v>175</v>
      </c>
      <c r="D123" s="246" t="n">
        <f aca="false">F122+0.01</f>
        <v>560000.01</v>
      </c>
      <c r="E123" s="242" t="s">
        <v>173</v>
      </c>
      <c r="F123" s="243" t="n">
        <v>700000</v>
      </c>
      <c r="G123" s="262" t="n">
        <f aca="false">$G$176</f>
        <v>3351.48</v>
      </c>
      <c r="H123" s="231" t="n">
        <f aca="false">SUM(J123,L123)</f>
        <v>3351.48</v>
      </c>
      <c r="I123" s="231" t="n">
        <f aca="false">SUM(J123:M123)</f>
        <v>5566.15</v>
      </c>
      <c r="J123" s="231" t="n">
        <f aca="false">IF(MOD(G123*0.93*10^(2+1),20)=5, TRUNC(G123*0.93,2), ROUND(G123*0.93,2))</f>
        <v>3116.88</v>
      </c>
      <c r="K123" s="245" t="s">
        <v>166</v>
      </c>
      <c r="L123" s="245" t="n">
        <f aca="false">IF(MOD(G123*0.07*10^(2+1),20)=5, TRUNC(G123*0.07,2), ROUND(G123*0.07,2))</f>
        <v>234.6</v>
      </c>
      <c r="M123" s="234" t="n">
        <f aca="false">$M$176</f>
        <v>2214.67</v>
      </c>
      <c r="N123" s="227" t="n">
        <f aca="false">IF(MOD(J123*0.8%*10^(2+1),20)=5, TRUNC(J123*0.8%,2), ROUND(J123*0.8%,2))</f>
        <v>24.94</v>
      </c>
      <c r="O123" s="227" t="n">
        <f aca="false">IF(MOD(IF(CONFIGURACAO_ISSQN!$B$2="Emolumentos Líquidos",J123,SUM(J123:L123))*CONFIGURACAO_ISSQN!$B$1*10^(2+1),20)=5, TRUNC(IF(CONFIGURACAO_ISSQN!$B$2="Emolumentos Líquidos",J123,SUM(J123:L123))*CONFIGURACAO_ISSQN!$B$1,2), ROUND(IF(CONFIGURACAO_ISSQN!$B$2="Emolumentos Líquidos",J123,SUM(J123:L123))*CONFIGURACAO_ISSQN!$B$1,2))</f>
        <v>155.84</v>
      </c>
      <c r="P123" s="234" t="n">
        <f aca="false">SUM(J123:O123)</f>
        <v>5746.93</v>
      </c>
      <c r="Q123" s="235"/>
      <c r="R123" s="235"/>
      <c r="AMJ123" s="226"/>
    </row>
    <row r="124" s="222" customFormat="true" ht="12.8" hidden="false" customHeight="false" outlineLevel="0" collapsed="false">
      <c r="B124" s="227" t="s">
        <v>296</v>
      </c>
      <c r="C124" s="241" t="s">
        <v>175</v>
      </c>
      <c r="D124" s="246" t="n">
        <f aca="false">F123+0.01</f>
        <v>700000.01</v>
      </c>
      <c r="E124" s="242" t="s">
        <v>173</v>
      </c>
      <c r="F124" s="243" t="n">
        <v>840000</v>
      </c>
      <c r="G124" s="262" t="n">
        <f aca="false">$G$177</f>
        <v>3526.44</v>
      </c>
      <c r="H124" s="231" t="n">
        <f aca="false">SUM(J124,L124)</f>
        <v>3526.44</v>
      </c>
      <c r="I124" s="231" t="n">
        <f aca="false">SUM(J124:M124)</f>
        <v>5856.73</v>
      </c>
      <c r="J124" s="231" t="n">
        <f aca="false">IF(MOD(G124*0.93*10^(2+1),20)=5, TRUNC(G124*0.93,2), ROUND(G124*0.93,2))</f>
        <v>3279.59</v>
      </c>
      <c r="K124" s="245" t="s">
        <v>166</v>
      </c>
      <c r="L124" s="245" t="n">
        <f aca="false">IF(MOD(G124*0.07*10^(2+1),20)=5, TRUNC(G124*0.07,2), ROUND(G124*0.07,2))</f>
        <v>246.85</v>
      </c>
      <c r="M124" s="234" t="n">
        <f aca="false">$M$177</f>
        <v>2330.29</v>
      </c>
      <c r="N124" s="227" t="n">
        <f aca="false">IF(MOD(J124*0.8%*10^(2+1),20)=5, TRUNC(J124*0.8%,2), ROUND(J124*0.8%,2))</f>
        <v>26.24</v>
      </c>
      <c r="O124" s="227" t="n">
        <f aca="false">IF(MOD(IF(CONFIGURACAO_ISSQN!$B$2="Emolumentos Líquidos",J124,SUM(J124:L124))*CONFIGURACAO_ISSQN!$B$1*10^(2+1),20)=5, TRUNC(IF(CONFIGURACAO_ISSQN!$B$2="Emolumentos Líquidos",J124,SUM(J124:L124))*CONFIGURACAO_ISSQN!$B$1,2), ROUND(IF(CONFIGURACAO_ISSQN!$B$2="Emolumentos Líquidos",J124,SUM(J124:L124))*CONFIGURACAO_ISSQN!$B$1,2))</f>
        <v>163.98</v>
      </c>
      <c r="P124" s="234" t="n">
        <f aca="false">SUM(J124:O124)</f>
        <v>6046.95</v>
      </c>
      <c r="Q124" s="235"/>
      <c r="R124" s="235"/>
      <c r="AMJ124" s="226"/>
    </row>
    <row r="125" s="222" customFormat="true" ht="12.8" hidden="false" customHeight="false" outlineLevel="0" collapsed="false">
      <c r="B125" s="227" t="s">
        <v>297</v>
      </c>
      <c r="C125" s="241" t="s">
        <v>175</v>
      </c>
      <c r="D125" s="246" t="n">
        <f aca="false">F124+0.01</f>
        <v>840000.01</v>
      </c>
      <c r="E125" s="242" t="s">
        <v>173</v>
      </c>
      <c r="F125" s="243" t="n">
        <v>1120000</v>
      </c>
      <c r="G125" s="262" t="n">
        <f aca="false">$G$178</f>
        <v>3702.02</v>
      </c>
      <c r="H125" s="231" t="n">
        <f aca="false">SUM(J125,L125)</f>
        <v>3702.02</v>
      </c>
      <c r="I125" s="231" t="n">
        <f aca="false">SUM(J125:M125)</f>
        <v>6559.49</v>
      </c>
      <c r="J125" s="231" t="n">
        <f aca="false">IF(MOD(G125*0.93*10^(2+1),20)=5, TRUNC(G125*0.93,2), ROUND(G125*0.93,2))</f>
        <v>3442.88</v>
      </c>
      <c r="K125" s="245" t="s">
        <v>166</v>
      </c>
      <c r="L125" s="245" t="n">
        <f aca="false">IF(MOD(G125*0.07*10^(2+1),20)=5, TRUNC(G125*0.07,2), ROUND(G125*0.07,2))</f>
        <v>259.14</v>
      </c>
      <c r="M125" s="234" t="n">
        <f aca="false">$M$178</f>
        <v>2857.47</v>
      </c>
      <c r="N125" s="227" t="n">
        <f aca="false">IF(MOD(J125*0.8%*10^(2+1),20)=5, TRUNC(J125*0.8%,2), ROUND(J125*0.8%,2))</f>
        <v>27.54</v>
      </c>
      <c r="O125" s="227" t="n">
        <f aca="false">IF(MOD(IF(CONFIGURACAO_ISSQN!$B$2="Emolumentos Líquidos",J125,SUM(J125:L125))*CONFIGURACAO_ISSQN!$B$1*10^(2+1),20)=5, TRUNC(IF(CONFIGURACAO_ISSQN!$B$2="Emolumentos Líquidos",J125,SUM(J125:L125))*CONFIGURACAO_ISSQN!$B$1,2), ROUND(IF(CONFIGURACAO_ISSQN!$B$2="Emolumentos Líquidos",J125,SUM(J125:L125))*CONFIGURACAO_ISSQN!$B$1,2))</f>
        <v>172.14</v>
      </c>
      <c r="P125" s="234" t="n">
        <f aca="false">SUM(J125:O125)</f>
        <v>6759.17</v>
      </c>
      <c r="Q125" s="235"/>
      <c r="R125" s="235"/>
      <c r="AMJ125" s="226"/>
    </row>
    <row r="126" s="222" customFormat="true" ht="12.8" hidden="false" customHeight="false" outlineLevel="0" collapsed="false">
      <c r="B126" s="227" t="s">
        <v>298</v>
      </c>
      <c r="C126" s="241" t="s">
        <v>175</v>
      </c>
      <c r="D126" s="246" t="n">
        <f aca="false">F125+0.01</f>
        <v>1120000.01</v>
      </c>
      <c r="E126" s="242" t="s">
        <v>173</v>
      </c>
      <c r="F126" s="243" t="n">
        <v>1400000</v>
      </c>
      <c r="G126" s="262" t="n">
        <f aca="false">$G$179</f>
        <v>4009.87</v>
      </c>
      <c r="H126" s="231" t="n">
        <f aca="false">SUM(J126,L126)</f>
        <v>4009.87</v>
      </c>
      <c r="I126" s="231" t="n">
        <f aca="false">SUM(J126:M126)</f>
        <v>7105.07</v>
      </c>
      <c r="J126" s="231" t="n">
        <f aca="false">IF(MOD(G126*0.93*10^(2+1),20)=5, TRUNC(G126*0.93,2), ROUND(G126*0.93,2))</f>
        <v>3729.18</v>
      </c>
      <c r="K126" s="245" t="s">
        <v>166</v>
      </c>
      <c r="L126" s="245" t="n">
        <f aca="false">IF(MOD(G126*0.07*10^(2+1),20)=5, TRUNC(G126*0.07,2), ROUND(G126*0.07,2))</f>
        <v>280.69</v>
      </c>
      <c r="M126" s="234" t="n">
        <f aca="false">$M$179</f>
        <v>3095.2</v>
      </c>
      <c r="N126" s="227" t="n">
        <f aca="false">IF(MOD(J126*0.8%*10^(2+1),20)=5, TRUNC(J126*0.8%,2), ROUND(J126*0.8%,2))</f>
        <v>29.83</v>
      </c>
      <c r="O126" s="227" t="n">
        <f aca="false">IF(MOD(IF(CONFIGURACAO_ISSQN!$B$2="Emolumentos Líquidos",J126,SUM(J126:L126))*CONFIGURACAO_ISSQN!$B$1*10^(2+1),20)=5, TRUNC(IF(CONFIGURACAO_ISSQN!$B$2="Emolumentos Líquidos",J126,SUM(J126:L126))*CONFIGURACAO_ISSQN!$B$1,2), ROUND(IF(CONFIGURACAO_ISSQN!$B$2="Emolumentos Líquidos",J126,SUM(J126:L126))*CONFIGURACAO_ISSQN!$B$1,2))</f>
        <v>186.46</v>
      </c>
      <c r="P126" s="234" t="n">
        <f aca="false">SUM(J126:O126)</f>
        <v>7321.36</v>
      </c>
      <c r="Q126" s="235"/>
      <c r="R126" s="235"/>
      <c r="AMJ126" s="226"/>
    </row>
    <row r="127" s="222" customFormat="true" ht="12.8" hidden="false" customHeight="false" outlineLevel="0" collapsed="false">
      <c r="B127" s="227" t="s">
        <v>299</v>
      </c>
      <c r="C127" s="241" t="s">
        <v>175</v>
      </c>
      <c r="D127" s="246" t="n">
        <f aca="false">F126+0.01</f>
        <v>1400000.01</v>
      </c>
      <c r="E127" s="242" t="s">
        <v>173</v>
      </c>
      <c r="F127" s="243" t="n">
        <v>1680000</v>
      </c>
      <c r="G127" s="262" t="n">
        <f aca="false">$G$180</f>
        <v>4318.29</v>
      </c>
      <c r="H127" s="231" t="n">
        <f aca="false">SUM(J127,L127)</f>
        <v>4318.29</v>
      </c>
      <c r="I127" s="231" t="n">
        <f aca="false">SUM(J127:M127)</f>
        <v>7651.57</v>
      </c>
      <c r="J127" s="231" t="n">
        <f aca="false">IF(MOD(G127*0.93*10^(2+1),20)=5, TRUNC(G127*0.93,2), ROUND(G127*0.93,2))</f>
        <v>4016.01</v>
      </c>
      <c r="K127" s="245" t="s">
        <v>166</v>
      </c>
      <c r="L127" s="245" t="n">
        <f aca="false">IF(MOD(G127*0.07*10^(2+1),20)=5, TRUNC(G127*0.07,2), ROUND(G127*0.07,2))</f>
        <v>302.28</v>
      </c>
      <c r="M127" s="234" t="n">
        <f aca="false">$M$180</f>
        <v>3333.28</v>
      </c>
      <c r="N127" s="227" t="n">
        <f aca="false">IF(MOD(J127*0.8%*10^(2+1),20)=5, TRUNC(J127*0.8%,2), ROUND(J127*0.8%,2))</f>
        <v>32.13</v>
      </c>
      <c r="O127" s="227" t="n">
        <f aca="false">IF(MOD(IF(CONFIGURACAO_ISSQN!$B$2="Emolumentos Líquidos",J127,SUM(J127:L127))*CONFIGURACAO_ISSQN!$B$1*10^(2+1),20)=5, TRUNC(IF(CONFIGURACAO_ISSQN!$B$2="Emolumentos Líquidos",J127,SUM(J127:L127))*CONFIGURACAO_ISSQN!$B$1,2), ROUND(IF(CONFIGURACAO_ISSQN!$B$2="Emolumentos Líquidos",J127,SUM(J127:L127))*CONFIGURACAO_ISSQN!$B$1,2))</f>
        <v>200.8</v>
      </c>
      <c r="P127" s="234" t="n">
        <f aca="false">SUM(J127:O127)</f>
        <v>7884.5</v>
      </c>
      <c r="Q127" s="235"/>
      <c r="R127" s="235"/>
      <c r="AMJ127" s="226"/>
    </row>
    <row r="128" s="222" customFormat="true" ht="12.8" hidden="false" customHeight="false" outlineLevel="0" collapsed="false">
      <c r="B128" s="227" t="s">
        <v>300</v>
      </c>
      <c r="C128" s="241" t="s">
        <v>175</v>
      </c>
      <c r="D128" s="246" t="n">
        <f aca="false">F127+0.01</f>
        <v>1680000.01</v>
      </c>
      <c r="E128" s="242" t="s">
        <v>173</v>
      </c>
      <c r="F128" s="243" t="n">
        <v>3200000</v>
      </c>
      <c r="G128" s="262" t="n">
        <f aca="false">$G$181</f>
        <v>4627.41</v>
      </c>
      <c r="H128" s="231" t="n">
        <f aca="false">SUM(J128,L128)</f>
        <v>4627.41</v>
      </c>
      <c r="I128" s="231" t="n">
        <f aca="false">SUM(J128:M128)</f>
        <v>8199.17</v>
      </c>
      <c r="J128" s="231" t="n">
        <f aca="false">IF(MOD(G128*0.93*10^(2+1),20)=5, TRUNC(G128*0.93,2), ROUND(G128*0.93,2))</f>
        <v>4303.49</v>
      </c>
      <c r="K128" s="245" t="s">
        <v>166</v>
      </c>
      <c r="L128" s="245" t="n">
        <f aca="false">IF(MOD(G128*0.07*10^(2+1),20)=5, TRUNC(G128*0.07,2), ROUND(G128*0.07,2))</f>
        <v>323.92</v>
      </c>
      <c r="M128" s="234" t="n">
        <f aca="false">$M$181</f>
        <v>3571.76</v>
      </c>
      <c r="N128" s="227" t="n">
        <f aca="false">IF(MOD(J128*0.8%*10^(2+1),20)=5, TRUNC(J128*0.8%,2), ROUND(J128*0.8%,2))</f>
        <v>34.43</v>
      </c>
      <c r="O128" s="227" t="n">
        <f aca="false">IF(MOD(IF(CONFIGURACAO_ISSQN!$B$2="Emolumentos Líquidos",J128,SUM(J128:L128))*CONFIGURACAO_ISSQN!$B$1*10^(2+1),20)=5, TRUNC(IF(CONFIGURACAO_ISSQN!$B$2="Emolumentos Líquidos",J128,SUM(J128:L128))*CONFIGURACAO_ISSQN!$B$1,2), ROUND(IF(CONFIGURACAO_ISSQN!$B$2="Emolumentos Líquidos",J128,SUM(J128:L128))*CONFIGURACAO_ISSQN!$B$1,2))</f>
        <v>215.17</v>
      </c>
      <c r="P128" s="234" t="n">
        <f aca="false">SUM(J128:O128)</f>
        <v>8448.77</v>
      </c>
      <c r="Q128" s="235"/>
      <c r="R128" s="235"/>
      <c r="AMJ128" s="226"/>
    </row>
    <row r="129" s="222" customFormat="true" ht="12.8" hidden="false" customHeight="false" outlineLevel="0" collapsed="false">
      <c r="B129" s="227" t="s">
        <v>301</v>
      </c>
      <c r="C129" s="247"/>
      <c r="D129" s="248"/>
      <c r="E129" s="248" t="s">
        <v>198</v>
      </c>
      <c r="F129" s="249" t="n">
        <v>3200000</v>
      </c>
      <c r="G129" s="250" t="n">
        <f aca="false">$G$181</f>
        <v>4627.41</v>
      </c>
      <c r="H129" s="231" t="n">
        <f aca="false">SUM(J129,L129)</f>
        <v>4627.41</v>
      </c>
      <c r="I129" s="231" t="n">
        <f aca="false">SUM(J129:M129)</f>
        <v>8199.17</v>
      </c>
      <c r="J129" s="231" t="n">
        <f aca="false">IF(MOD(G129*0.93*10^(2+1),20)=5, TRUNC(G129*0.93,2), ROUND(G129*0.93,2))</f>
        <v>4303.49</v>
      </c>
      <c r="K129" s="245" t="s">
        <v>166</v>
      </c>
      <c r="L129" s="245" t="n">
        <f aca="false">IF(MOD(G129*0.07*10^(2+1),20)=5, TRUNC(G129*0.07,2), ROUND(G129*0.07,2))</f>
        <v>323.92</v>
      </c>
      <c r="M129" s="234" t="n">
        <f aca="false">$M$181</f>
        <v>3571.76</v>
      </c>
      <c r="N129" s="227" t="n">
        <f aca="false">IF(MOD(J129*0.8%*10^(2+1),20)=5, TRUNC(J129*0.8%,2), ROUND(J129*0.8%,2))</f>
        <v>34.43</v>
      </c>
      <c r="O129" s="227" t="n">
        <f aca="false">IF(MOD(IF(CONFIGURACAO_ISSQN!$B$2="Emolumentos Líquidos",J129,SUM(J129:L129))*CONFIGURACAO_ISSQN!$B$1*10^(2+1),20)=5, TRUNC(IF(CONFIGURACAO_ISSQN!$B$2="Emolumentos Líquidos",J129,SUM(J129:L129))*CONFIGURACAO_ISSQN!$B$1,2), ROUND(IF(CONFIGURACAO_ISSQN!$B$2="Emolumentos Líquidos",J129,SUM(J129:L129))*CONFIGURACAO_ISSQN!$B$1,2))</f>
        <v>215.17</v>
      </c>
      <c r="P129" s="259" t="n">
        <f aca="false">SUM(J129:O129)</f>
        <v>8448.77</v>
      </c>
      <c r="Q129" s="235"/>
      <c r="R129" s="235"/>
      <c r="AMJ129" s="226"/>
    </row>
    <row r="130" s="222" customFormat="true" ht="12.8" hidden="false" customHeight="true" outlineLevel="0" collapsed="false">
      <c r="B130" s="236" t="s">
        <v>166</v>
      </c>
      <c r="C130" s="228" t="s">
        <v>302</v>
      </c>
      <c r="D130" s="228"/>
      <c r="E130" s="228"/>
      <c r="F130" s="228"/>
      <c r="G130" s="228"/>
      <c r="H130" s="228"/>
      <c r="I130" s="228"/>
      <c r="J130" s="228" t="n">
        <f aca="false">IF(MOD(G130*0.93*10^(2+1),20)=5, TRUNC(G130*0.93,2), ROUND(G130*0.93,2))</f>
        <v>0</v>
      </c>
      <c r="K130" s="228"/>
      <c r="L130" s="228" t="n">
        <f aca="false">IF(MOD(G130*0.07*10^(2+1),20)=5, TRUNC(G130*0.07,2), ROUND(G130*0.07,2))</f>
        <v>0</v>
      </c>
      <c r="M130" s="228"/>
      <c r="N130" s="228"/>
      <c r="O130" s="228" t="n">
        <f aca="false">IF(MOD(IF(CONFIGURACAO_ISSQN!$B$2="Emolumentos Líquidos",J130,SUM(J130:L130))*CONFIGURACAO_ISSQN!$B$1*10^(2+1),20)=5, TRUNC(IF(CONFIGURACAO_ISSQN!$B$2="Emolumentos Líquidos",J130,SUM(J130:L130))*CONFIGURACAO_ISSQN!$B$1,2), ROUND(IF(CONFIGURACAO_ISSQN!$B$2="Emolumentos Líquidos",J130,SUM(J130:L130))*CONFIGURACAO_ISSQN!$B$1,2))</f>
        <v>0</v>
      </c>
      <c r="P130" s="228"/>
      <c r="Q130" s="235"/>
      <c r="R130" s="235"/>
      <c r="AMJ130" s="226"/>
    </row>
    <row r="131" s="222" customFormat="true" ht="12.8" hidden="false" customHeight="true" outlineLevel="0" collapsed="false">
      <c r="B131" s="236" t="s">
        <v>166</v>
      </c>
      <c r="C131" s="237" t="s">
        <v>171</v>
      </c>
      <c r="D131" s="237"/>
      <c r="E131" s="238" t="s">
        <v>171</v>
      </c>
      <c r="F131" s="238"/>
      <c r="G131" s="236"/>
      <c r="H131" s="236"/>
      <c r="I131" s="236"/>
      <c r="J131" s="236"/>
      <c r="K131" s="239"/>
      <c r="L131" s="239"/>
      <c r="M131" s="240"/>
      <c r="N131" s="236"/>
      <c r="O131" s="236"/>
      <c r="P131" s="240"/>
      <c r="Q131" s="235"/>
      <c r="R131" s="235"/>
      <c r="AMJ131" s="226"/>
    </row>
    <row r="132" s="222" customFormat="true" ht="12.8" hidden="false" customHeight="false" outlineLevel="0" collapsed="false">
      <c r="B132" s="227" t="s">
        <v>531</v>
      </c>
      <c r="C132" s="241"/>
      <c r="D132" s="242"/>
      <c r="E132" s="242" t="s">
        <v>173</v>
      </c>
      <c r="F132" s="243" t="n">
        <v>10000</v>
      </c>
      <c r="G132" s="254" t="n">
        <f aca="false">'VALORES PARA ALTERAR 2025 - MAR'!B28</f>
        <v>0</v>
      </c>
      <c r="H132" s="231" t="n">
        <f aca="false">SUM(J132,L132)</f>
        <v>0</v>
      </c>
      <c r="I132" s="231" t="n">
        <f aca="false">SUM(J132:M132)</f>
        <v>0</v>
      </c>
      <c r="J132" s="231" t="n">
        <f aca="false">IF(MOD(G132*0.93*10^(2+1),20)=5, TRUNC(G132*0.93,2), ROUND(G132*0.93,2))</f>
        <v>0</v>
      </c>
      <c r="K132" s="245" t="s">
        <v>166</v>
      </c>
      <c r="L132" s="245" t="n">
        <f aca="false">IF(MOD(G132*0.07*10^(2+1),20)=5, TRUNC(G132*0.07,2), ROUND(G132*0.07,2))</f>
        <v>0</v>
      </c>
      <c r="M132" s="255" t="n">
        <f aca="false">'VALORES PARA ALTERAR 2025 - MAR'!C28</f>
        <v>0</v>
      </c>
      <c r="N132" s="227" t="n">
        <f aca="false">IF(MOD(J132*0.8%*10^(2+1),20)=5, TRUNC(J132*0.8%,2), ROUND(J132*0.8%,2))</f>
        <v>0</v>
      </c>
      <c r="O132" s="227" t="n">
        <f aca="false">IF(MOD(IF(CONFIGURACAO_ISSQN!$B$2="Emolumentos Líquidos",J132,SUM(J132:L132))*CONFIGURACAO_ISSQN!$B$1*10^(2+1),20)=5, TRUNC(IF(CONFIGURACAO_ISSQN!$B$2="Emolumentos Líquidos",J132,SUM(J132:L132))*CONFIGURACAO_ISSQN!$B$1,2), ROUND(IF(CONFIGURACAO_ISSQN!$B$2="Emolumentos Líquidos",J132,SUM(J132:L132))*CONFIGURACAO_ISSQN!$B$1,2))</f>
        <v>0</v>
      </c>
      <c r="P132" s="234" t="n">
        <f aca="false">SUM(J132:O132)</f>
        <v>0</v>
      </c>
      <c r="Q132" s="235"/>
      <c r="R132" s="235"/>
      <c r="AMJ132" s="226"/>
    </row>
    <row r="133" s="222" customFormat="true" ht="12.8" hidden="false" customHeight="false" outlineLevel="0" collapsed="false">
      <c r="B133" s="227" t="s">
        <v>532</v>
      </c>
      <c r="C133" s="241" t="s">
        <v>175</v>
      </c>
      <c r="D133" s="246" t="n">
        <f aca="false">F132+0.01</f>
        <v>10000.01</v>
      </c>
      <c r="E133" s="242" t="s">
        <v>173</v>
      </c>
      <c r="F133" s="243" t="n">
        <v>25000</v>
      </c>
      <c r="G133" s="254" t="n">
        <f aca="false">'VALORES PARA ALTERAR 2025 - MAR'!B29</f>
        <v>11.6</v>
      </c>
      <c r="H133" s="231" t="n">
        <f aca="false">SUM(J133,L133)</f>
        <v>11.6</v>
      </c>
      <c r="I133" s="231" t="n">
        <f aca="false">SUM(J133:M133)</f>
        <v>12.18</v>
      </c>
      <c r="J133" s="231" t="n">
        <f aca="false">IF(MOD(G133*0.93*10^(2+1),20)=5, TRUNC(G133*0.93,2), ROUND(G133*0.93,2))</f>
        <v>10.79</v>
      </c>
      <c r="K133" s="245" t="s">
        <v>166</v>
      </c>
      <c r="L133" s="245" t="n">
        <f aca="false">IF(MOD(G133*0.07*10^(2+1),20)=5, TRUNC(G133*0.07,2), ROUND(G133*0.07,2))</f>
        <v>0.81</v>
      </c>
      <c r="M133" s="255" t="n">
        <f aca="false">'VALORES PARA ALTERAR 2025 - MAR'!C29</f>
        <v>0.58</v>
      </c>
      <c r="N133" s="227" t="n">
        <f aca="false">IF(MOD(J133*0.8%*10^(2+1),20)=5, TRUNC(J133*0.8%,2), ROUND(J133*0.8%,2))</f>
        <v>0.09</v>
      </c>
      <c r="O133" s="227" t="n">
        <f aca="false">IF(MOD(IF(CONFIGURACAO_ISSQN!$B$2="Emolumentos Líquidos",J133,SUM(J133:L133))*CONFIGURACAO_ISSQN!$B$1*10^(2+1),20)=5, TRUNC(IF(CONFIGURACAO_ISSQN!$B$2="Emolumentos Líquidos",J133,SUM(J133:L133))*CONFIGURACAO_ISSQN!$B$1,2), ROUND(IF(CONFIGURACAO_ISSQN!$B$2="Emolumentos Líquidos",J133,SUM(J133:L133))*CONFIGURACAO_ISSQN!$B$1,2))</f>
        <v>0.54</v>
      </c>
      <c r="P133" s="234" t="n">
        <f aca="false">SUM(J133:O133)</f>
        <v>12.81</v>
      </c>
      <c r="Q133" s="235"/>
      <c r="R133" s="235"/>
      <c r="AMJ133" s="226"/>
    </row>
    <row r="134" s="222" customFormat="true" ht="12.8" hidden="false" customHeight="false" outlineLevel="0" collapsed="false">
      <c r="B134" s="227" t="s">
        <v>533</v>
      </c>
      <c r="C134" s="241" t="s">
        <v>175</v>
      </c>
      <c r="D134" s="246" t="n">
        <f aca="false">F133+0.01</f>
        <v>25000.01</v>
      </c>
      <c r="E134" s="242" t="s">
        <v>173</v>
      </c>
      <c r="F134" s="243" t="n">
        <v>50000</v>
      </c>
      <c r="G134" s="254" t="n">
        <f aca="false">'VALORES PARA ALTERAR 2025 - MAR'!B30</f>
        <v>28.99</v>
      </c>
      <c r="H134" s="231" t="n">
        <f aca="false">SUM(J134,L134)</f>
        <v>28.99</v>
      </c>
      <c r="I134" s="231" t="n">
        <f aca="false">SUM(J134:M134)</f>
        <v>30.44</v>
      </c>
      <c r="J134" s="231" t="n">
        <f aca="false">IF(MOD(G134*0.93*10^(2+1),20)=5, TRUNC(G134*0.93,2), ROUND(G134*0.93,2))</f>
        <v>26.96</v>
      </c>
      <c r="K134" s="245" t="s">
        <v>166</v>
      </c>
      <c r="L134" s="245" t="n">
        <f aca="false">IF(MOD(G134*0.07*10^(2+1),20)=5, TRUNC(G134*0.07,2), ROUND(G134*0.07,2))</f>
        <v>2.03</v>
      </c>
      <c r="M134" s="255" t="n">
        <f aca="false">'VALORES PARA ALTERAR 2025 - MAR'!C30</f>
        <v>1.45</v>
      </c>
      <c r="N134" s="227" t="n">
        <f aca="false">IF(MOD(J134*0.8%*10^(2+1),20)=5, TRUNC(J134*0.8%,2), ROUND(J134*0.8%,2))</f>
        <v>0.22</v>
      </c>
      <c r="O134" s="227" t="n">
        <f aca="false">IF(MOD(IF(CONFIGURACAO_ISSQN!$B$2="Emolumentos Líquidos",J134,SUM(J134:L134))*CONFIGURACAO_ISSQN!$B$1*10^(2+1),20)=5, TRUNC(IF(CONFIGURACAO_ISSQN!$B$2="Emolumentos Líquidos",J134,SUM(J134:L134))*CONFIGURACAO_ISSQN!$B$1,2), ROUND(IF(CONFIGURACAO_ISSQN!$B$2="Emolumentos Líquidos",J134,SUM(J134:L134))*CONFIGURACAO_ISSQN!$B$1,2))</f>
        <v>1.35</v>
      </c>
      <c r="P134" s="234" t="n">
        <f aca="false">SUM(J134:O134)</f>
        <v>32.01</v>
      </c>
      <c r="Q134" s="235"/>
      <c r="R134" s="235"/>
      <c r="AMJ134" s="226"/>
    </row>
    <row r="135" s="222" customFormat="true" ht="12.8" hidden="false" customHeight="false" outlineLevel="0" collapsed="false">
      <c r="B135" s="227" t="s">
        <v>534</v>
      </c>
      <c r="C135" s="241" t="s">
        <v>175</v>
      </c>
      <c r="D135" s="246" t="n">
        <f aca="false">F134+0.01</f>
        <v>50000.01</v>
      </c>
      <c r="E135" s="242" t="s">
        <v>173</v>
      </c>
      <c r="F135" s="243" t="n">
        <v>80000</v>
      </c>
      <c r="G135" s="254" t="n">
        <f aca="false">'VALORES PARA ALTERAR 2025 - MAR'!B31</f>
        <v>57.97</v>
      </c>
      <c r="H135" s="231" t="n">
        <f aca="false">SUM(J135,L135)</f>
        <v>57.97</v>
      </c>
      <c r="I135" s="231" t="n">
        <f aca="false">SUM(J135:M135)</f>
        <v>60.87</v>
      </c>
      <c r="J135" s="231" t="n">
        <f aca="false">IF(MOD(G135*0.93*10^(2+1),20)=5, TRUNC(G135*0.93,2), ROUND(G135*0.93,2))</f>
        <v>53.91</v>
      </c>
      <c r="K135" s="245" t="s">
        <v>166</v>
      </c>
      <c r="L135" s="245" t="n">
        <f aca="false">IF(MOD(G135*0.07*10^(2+1),20)=5, TRUNC(G135*0.07,2), ROUND(G135*0.07,2))</f>
        <v>4.06</v>
      </c>
      <c r="M135" s="255" t="n">
        <f aca="false">'VALORES PARA ALTERAR 2025 - MAR'!C31</f>
        <v>2.9</v>
      </c>
      <c r="N135" s="227" t="n">
        <f aca="false">IF(MOD(J135*0.8%*10^(2+1),20)=5, TRUNC(J135*0.8%,2), ROUND(J135*0.8%,2))</f>
        <v>0.43</v>
      </c>
      <c r="O135" s="227" t="n">
        <f aca="false">IF(MOD(IF(CONFIGURACAO_ISSQN!$B$2="Emolumentos Líquidos",J135,SUM(J135:L135))*CONFIGURACAO_ISSQN!$B$1*10^(2+1),20)=5, TRUNC(IF(CONFIGURACAO_ISSQN!$B$2="Emolumentos Líquidos",J135,SUM(J135:L135))*CONFIGURACAO_ISSQN!$B$1,2), ROUND(IF(CONFIGURACAO_ISSQN!$B$2="Emolumentos Líquidos",J135,SUM(J135:L135))*CONFIGURACAO_ISSQN!$B$1,2))</f>
        <v>2.7</v>
      </c>
      <c r="P135" s="234" t="n">
        <f aca="false">SUM(J135:O135)</f>
        <v>64</v>
      </c>
      <c r="Q135" s="235"/>
      <c r="R135" s="235"/>
      <c r="AMJ135" s="226"/>
    </row>
    <row r="136" s="222" customFormat="true" ht="12.8" hidden="false" customHeight="false" outlineLevel="0" collapsed="false">
      <c r="B136" s="227" t="s">
        <v>535</v>
      </c>
      <c r="C136" s="241" t="s">
        <v>175</v>
      </c>
      <c r="D136" s="246" t="n">
        <f aca="false">F135+0.01</f>
        <v>80000.01</v>
      </c>
      <c r="E136" s="242" t="s">
        <v>173</v>
      </c>
      <c r="F136" s="243" t="n">
        <v>120000</v>
      </c>
      <c r="G136" s="254" t="n">
        <f aca="false">'VALORES PARA ALTERAR 2025 - MAR'!B32</f>
        <v>92.76</v>
      </c>
      <c r="H136" s="231" t="n">
        <f aca="false">SUM(J136,L136)</f>
        <v>92.76</v>
      </c>
      <c r="I136" s="231" t="n">
        <f aca="false">SUM(J136:M136)</f>
        <v>97.39</v>
      </c>
      <c r="J136" s="231" t="n">
        <f aca="false">IF(MOD(G136*0.93*10^(2+1),20)=5, TRUNC(G136*0.93,2), ROUND(G136*0.93,2))</f>
        <v>86.27</v>
      </c>
      <c r="K136" s="245" t="s">
        <v>166</v>
      </c>
      <c r="L136" s="245" t="n">
        <f aca="false">IF(MOD(G136*0.07*10^(2+1),20)=5, TRUNC(G136*0.07,2), ROUND(G136*0.07,2))</f>
        <v>6.49</v>
      </c>
      <c r="M136" s="255" t="n">
        <f aca="false">'VALORES PARA ALTERAR 2025 - MAR'!C32</f>
        <v>4.63</v>
      </c>
      <c r="N136" s="227" t="n">
        <f aca="false">IF(MOD(J136*0.8%*10^(2+1),20)=5, TRUNC(J136*0.8%,2), ROUND(J136*0.8%,2))</f>
        <v>0.69</v>
      </c>
      <c r="O136" s="227" t="n">
        <f aca="false">IF(MOD(IF(CONFIGURACAO_ISSQN!$B$2="Emolumentos Líquidos",J136,SUM(J136:L136))*CONFIGURACAO_ISSQN!$B$1*10^(2+1),20)=5, TRUNC(IF(CONFIGURACAO_ISSQN!$B$2="Emolumentos Líquidos",J136,SUM(J136:L136))*CONFIGURACAO_ISSQN!$B$1,2), ROUND(IF(CONFIGURACAO_ISSQN!$B$2="Emolumentos Líquidos",J136,SUM(J136:L136))*CONFIGURACAO_ISSQN!$B$1,2))</f>
        <v>4.31</v>
      </c>
      <c r="P136" s="234" t="n">
        <f aca="false">SUM(J136:O136)</f>
        <v>102.39</v>
      </c>
      <c r="Q136" s="235"/>
      <c r="R136" s="235"/>
      <c r="AMJ136" s="226"/>
    </row>
    <row r="137" s="222" customFormat="true" ht="12.8" hidden="false" customHeight="false" outlineLevel="0" collapsed="false">
      <c r="B137" s="227" t="s">
        <v>536</v>
      </c>
      <c r="C137" s="247"/>
      <c r="D137" s="248"/>
      <c r="E137" s="248" t="s">
        <v>198</v>
      </c>
      <c r="F137" s="249" t="n">
        <v>120000</v>
      </c>
      <c r="G137" s="254" t="n">
        <f aca="false">'VALORES PARA ALTERAR 2025 - MAR'!B33</f>
        <v>139.14</v>
      </c>
      <c r="H137" s="257" t="n">
        <f aca="false">SUM(J137,L137)</f>
        <v>139.14</v>
      </c>
      <c r="I137" s="231" t="n">
        <f aca="false">SUM(J137:M137)</f>
        <v>146.1</v>
      </c>
      <c r="J137" s="231" t="n">
        <f aca="false">IF(MOD(G137*0.93*10^(2+1),20)=5, TRUNC(G137*0.93,2), ROUND(G137*0.93,2))</f>
        <v>129.4</v>
      </c>
      <c r="K137" s="245" t="s">
        <v>166</v>
      </c>
      <c r="L137" s="245" t="n">
        <f aca="false">IF(MOD(G137*0.07*10^(2+1),20)=5, TRUNC(G137*0.07,2), ROUND(G137*0.07,2))</f>
        <v>9.74</v>
      </c>
      <c r="M137" s="255" t="n">
        <f aca="false">'VALORES PARA ALTERAR 2025 - MAR'!C33</f>
        <v>6.96</v>
      </c>
      <c r="N137" s="227" t="n">
        <f aca="false">IF(MOD(J137*0.8%*10^(2+1),20)=5, TRUNC(J137*0.8%,2), ROUND(J137*0.8%,2))</f>
        <v>1.04</v>
      </c>
      <c r="O137" s="227" t="n">
        <f aca="false">IF(MOD(IF(CONFIGURACAO_ISSQN!$B$2="Emolumentos Líquidos",J137,SUM(J137:L137))*CONFIGURACAO_ISSQN!$B$1*10^(2+1),20)=5, TRUNC(IF(CONFIGURACAO_ISSQN!$B$2="Emolumentos Líquidos",J137,SUM(J137:L137))*CONFIGURACAO_ISSQN!$B$1,2), ROUND(IF(CONFIGURACAO_ISSQN!$B$2="Emolumentos Líquidos",J137,SUM(J137:L137))*CONFIGURACAO_ISSQN!$B$1,2))</f>
        <v>6.47</v>
      </c>
      <c r="P137" s="234" t="n">
        <f aca="false">SUM(J137:O137)</f>
        <v>153.61</v>
      </c>
      <c r="Q137" s="235"/>
      <c r="R137" s="235"/>
      <c r="AMJ137" s="226"/>
    </row>
    <row r="138" s="222" customFormat="true" ht="12.8" hidden="false" customHeight="true" outlineLevel="0" collapsed="false">
      <c r="B138" s="236" t="s">
        <v>166</v>
      </c>
      <c r="C138" s="228" t="s">
        <v>303</v>
      </c>
      <c r="D138" s="228"/>
      <c r="E138" s="228"/>
      <c r="F138" s="228"/>
      <c r="G138" s="228"/>
      <c r="H138" s="228"/>
      <c r="I138" s="228"/>
      <c r="J138" s="228" t="n">
        <f aca="false">IF(MOD(G138*0.93*10^(2+1),20)=5, TRUNC(G138*0.93,2), ROUND(G138*0.93,2))</f>
        <v>0</v>
      </c>
      <c r="K138" s="228"/>
      <c r="L138" s="228" t="n">
        <f aca="false">IF(MOD(G138*0.07*10^(2+1),20)=5, TRUNC(G138*0.07,2), ROUND(G138*0.07,2))</f>
        <v>0</v>
      </c>
      <c r="M138" s="228"/>
      <c r="N138" s="228"/>
      <c r="O138" s="228" t="n">
        <f aca="false">IF(MOD(IF(CONFIGURACAO_ISSQN!$B$2="Emolumentos Líquidos",J138,SUM(J138:L138))*CONFIGURACAO_ISSQN!$B$1*10^(2+1),20)=5, TRUNC(IF(CONFIGURACAO_ISSQN!$B$2="Emolumentos Líquidos",J138,SUM(J138:L138))*CONFIGURACAO_ISSQN!$B$1,2), ROUND(IF(CONFIGURACAO_ISSQN!$B$2="Emolumentos Líquidos",J138,SUM(J138:L138))*CONFIGURACAO_ISSQN!$B$1,2))</f>
        <v>0</v>
      </c>
      <c r="P138" s="228"/>
      <c r="Q138" s="235"/>
      <c r="R138" s="225"/>
      <c r="AMJ138" s="226"/>
    </row>
    <row r="139" s="222" customFormat="true" ht="32.6" hidden="false" customHeight="true" outlineLevel="0" collapsed="false">
      <c r="B139" s="227" t="s">
        <v>304</v>
      </c>
      <c r="C139" s="228" t="s">
        <v>305</v>
      </c>
      <c r="D139" s="228"/>
      <c r="E139" s="228"/>
      <c r="F139" s="228"/>
      <c r="G139" s="263" t="n">
        <f aca="false">'VALORES PARA ALTERAR 2025 - MAR'!B35</f>
        <v>152.08</v>
      </c>
      <c r="H139" s="230" t="n">
        <f aca="false">SUM(J139,L139)</f>
        <v>152.08</v>
      </c>
      <c r="I139" s="231" t="n">
        <f aca="false">SUM(J139:M139)</f>
        <v>210.69</v>
      </c>
      <c r="J139" s="230" t="n">
        <f aca="false">IF(MOD(G139*0.93*10^(2+1),20)=5, TRUNC(G139*0.93,2), ROUND(G139*0.93,2))</f>
        <v>141.43</v>
      </c>
      <c r="K139" s="232" t="s">
        <v>166</v>
      </c>
      <c r="L139" s="232" t="n">
        <f aca="false">IF(MOD(G139*0.07*10^(2+1),20)=5, TRUNC(G139*0.07,2), ROUND(G139*0.07,2))</f>
        <v>10.65</v>
      </c>
      <c r="M139" s="233" t="n">
        <f aca="false">'VALORES PARA ALTERAR 2025 - MAR'!C35</f>
        <v>58.61</v>
      </c>
      <c r="N139" s="251" t="n">
        <f aca="false">IF(MOD(J139*0.8%*10^(2+1),20)=5, TRUNC(J139*0.8%,2), ROUND(J139*0.8%,2))</f>
        <v>1.13</v>
      </c>
      <c r="O139" s="227" t="n">
        <f aca="false">IF(MOD(IF(CONFIGURACAO_ISSQN!$B$2="Emolumentos Líquidos",J139,SUM(J139:L139))*CONFIGURACAO_ISSQN!$B$1*10^(2+1),20)=5, TRUNC(IF(CONFIGURACAO_ISSQN!$B$2="Emolumentos Líquidos",J139,SUM(J139:L139))*CONFIGURACAO_ISSQN!$B$1,2), ROUND(IF(CONFIGURACAO_ISSQN!$B$2="Emolumentos Líquidos",J139,SUM(J139:L139))*CONFIGURACAO_ISSQN!$B$1,2))</f>
        <v>7.07</v>
      </c>
      <c r="P139" s="253" t="n">
        <f aca="false">SUM(J139:O139)</f>
        <v>218.89</v>
      </c>
      <c r="Q139" s="235"/>
      <c r="R139" s="235"/>
      <c r="AMJ139" s="226"/>
    </row>
    <row r="140" s="222" customFormat="true" ht="32.6" hidden="false" customHeight="true" outlineLevel="0" collapsed="false">
      <c r="B140" s="251" t="s">
        <v>306</v>
      </c>
      <c r="C140" s="228" t="s">
        <v>307</v>
      </c>
      <c r="D140" s="228"/>
      <c r="E140" s="228"/>
      <c r="F140" s="228"/>
      <c r="G140" s="264" t="n">
        <f aca="false">$G$139</f>
        <v>152.08</v>
      </c>
      <c r="H140" s="230" t="n">
        <f aca="false">SUM(J140,L140)</f>
        <v>152.08</v>
      </c>
      <c r="I140" s="230" t="n">
        <f aca="false">SUM(J140:M140)</f>
        <v>210.69</v>
      </c>
      <c r="J140" s="230" t="n">
        <f aca="false">IF(MOD(G140*0.93*10^(2+1),20)=5, TRUNC(G140*0.93,2), ROUND(G140*0.93,2))</f>
        <v>141.43</v>
      </c>
      <c r="K140" s="232" t="s">
        <v>166</v>
      </c>
      <c r="L140" s="232" t="n">
        <f aca="false">IF(MOD(G140*0.07*10^(2+1),20)=5, TRUNC(G140*0.07,2), ROUND(G140*0.07,2))</f>
        <v>10.65</v>
      </c>
      <c r="M140" s="253" t="n">
        <f aca="false">$M$139</f>
        <v>58.61</v>
      </c>
      <c r="N140" s="251" t="n">
        <f aca="false">IF(MOD(J140*0.8%*10^(2+1),20)=5, TRUNC(J140*0.8%,2), ROUND(J140*0.8%,2))</f>
        <v>1.13</v>
      </c>
      <c r="O140" s="251" t="n">
        <f aca="false">IF(MOD(IF(CONFIGURACAO_ISSQN!$B$2="Emolumentos Líquidos",J140,SUM(J140:L140))*CONFIGURACAO_ISSQN!$B$1*10^(2+1),20)=5, TRUNC(IF(CONFIGURACAO_ISSQN!$B$2="Emolumentos Líquidos",J140,SUM(J140:L140))*CONFIGURACAO_ISSQN!$B$1,2), ROUND(IF(CONFIGURACAO_ISSQN!$B$2="Emolumentos Líquidos",J140,SUM(J140:L140))*CONFIGURACAO_ISSQN!$B$1,2))</f>
        <v>7.07</v>
      </c>
      <c r="P140" s="253" t="n">
        <f aca="false">SUM(J140:O140)</f>
        <v>218.89</v>
      </c>
      <c r="Q140" s="235"/>
      <c r="R140" s="235"/>
      <c r="AMJ140" s="226"/>
    </row>
    <row r="141" s="222" customFormat="true" ht="32.6" hidden="false" customHeight="true" outlineLevel="0" collapsed="false">
      <c r="B141" s="227" t="s">
        <v>308</v>
      </c>
      <c r="C141" s="228" t="s">
        <v>309</v>
      </c>
      <c r="D141" s="228"/>
      <c r="E141" s="228"/>
      <c r="F141" s="228"/>
      <c r="G141" s="264" t="n">
        <f aca="false">$G$139</f>
        <v>152.08</v>
      </c>
      <c r="H141" s="230" t="n">
        <f aca="false">SUM(J141,L141)</f>
        <v>152.08</v>
      </c>
      <c r="I141" s="231" t="n">
        <f aca="false">SUM(J141:M141)</f>
        <v>210.69</v>
      </c>
      <c r="J141" s="230" t="n">
        <f aca="false">IF(MOD(G141*0.93*10^(2+1),20)=5, TRUNC(G141*0.93,2), ROUND(G141*0.93,2))</f>
        <v>141.43</v>
      </c>
      <c r="K141" s="232" t="s">
        <v>166</v>
      </c>
      <c r="L141" s="232" t="n">
        <f aca="false">IF(MOD(G141*0.07*10^(2+1),20)=5, TRUNC(G141*0.07,2), ROUND(G141*0.07,2))</f>
        <v>10.65</v>
      </c>
      <c r="M141" s="253" t="n">
        <f aca="false">$M$139</f>
        <v>58.61</v>
      </c>
      <c r="N141" s="251" t="n">
        <f aca="false">IF(MOD(J141*0.8%*10^(2+1),20)=5, TRUNC(J141*0.8%,2), ROUND(J141*0.8%,2))</f>
        <v>1.13</v>
      </c>
      <c r="O141" s="251" t="n">
        <f aca="false">IF(MOD(IF(CONFIGURACAO_ISSQN!$B$2="Emolumentos Líquidos",J141,SUM(J141:L141))*CONFIGURACAO_ISSQN!$B$1*10^(2+1),20)=5, TRUNC(IF(CONFIGURACAO_ISSQN!$B$2="Emolumentos Líquidos",J141,SUM(J141:L141))*CONFIGURACAO_ISSQN!$B$1,2), ROUND(IF(CONFIGURACAO_ISSQN!$B$2="Emolumentos Líquidos",J141,SUM(J141:L141))*CONFIGURACAO_ISSQN!$B$1,2))</f>
        <v>7.07</v>
      </c>
      <c r="P141" s="253" t="n">
        <f aca="false">SUM(J141:O141)</f>
        <v>218.89</v>
      </c>
      <c r="Q141" s="235"/>
      <c r="R141" s="235"/>
      <c r="AMJ141" s="226"/>
    </row>
    <row r="142" s="222" customFormat="true" ht="12.8" hidden="false" customHeight="true" outlineLevel="0" collapsed="false">
      <c r="B142" s="236" t="s">
        <v>166</v>
      </c>
      <c r="C142" s="228" t="s">
        <v>310</v>
      </c>
      <c r="D142" s="228"/>
      <c r="E142" s="228"/>
      <c r="F142" s="228"/>
      <c r="G142" s="228"/>
      <c r="H142" s="228"/>
      <c r="I142" s="228"/>
      <c r="J142" s="228" t="n">
        <f aca="false">IF(MOD(G142*0.93*10^(2+1),20)=5, TRUNC(G142*0.93,2), ROUND(G142*0.93,2))</f>
        <v>0</v>
      </c>
      <c r="K142" s="228"/>
      <c r="L142" s="228" t="n">
        <f aca="false">IF(MOD(G142*0.07*10^(2+1),20)=5, TRUNC(G142*0.07,2), ROUND(G142*0.07,2))</f>
        <v>0</v>
      </c>
      <c r="M142" s="228"/>
      <c r="N142" s="228"/>
      <c r="O142" s="228" t="n">
        <f aca="false">IF(MOD(IF(CONFIGURACAO_ISSQN!$B$2="Emolumentos Líquidos",J142,SUM(J142:L142))*CONFIGURACAO_ISSQN!$B$1*10^(2+1),20)=5, TRUNC(IF(CONFIGURACAO_ISSQN!$B$2="Emolumentos Líquidos",J142,SUM(J142:L142))*CONFIGURACAO_ISSQN!$B$1,2), ROUND(IF(CONFIGURACAO_ISSQN!$B$2="Emolumentos Líquidos",J142,SUM(J142:L142))*CONFIGURACAO_ISSQN!$B$1,2))</f>
        <v>0</v>
      </c>
      <c r="P142" s="228"/>
      <c r="Q142" s="235"/>
      <c r="R142" s="225"/>
      <c r="AMJ142" s="226"/>
    </row>
    <row r="143" s="222" customFormat="true" ht="32.6" hidden="false" customHeight="true" outlineLevel="0" collapsed="false">
      <c r="B143" s="227" t="s">
        <v>311</v>
      </c>
      <c r="C143" s="228" t="s">
        <v>312</v>
      </c>
      <c r="D143" s="228"/>
      <c r="E143" s="228"/>
      <c r="F143" s="228"/>
      <c r="G143" s="263" t="n">
        <f aca="false">'VALORES PARA ALTERAR 2025 - MAR'!B39</f>
        <v>8.17</v>
      </c>
      <c r="H143" s="230" t="n">
        <f aca="false">SUM(J143,L143)</f>
        <v>8.17</v>
      </c>
      <c r="I143" s="231" t="n">
        <f aca="false">SUM(J143:M143)</f>
        <v>10.71</v>
      </c>
      <c r="J143" s="230" t="n">
        <f aca="false">IF(MOD(G143*0.93*10^(2+1),20)=5, TRUNC(G143*0.93,2), ROUND(G143*0.93,2))</f>
        <v>7.6</v>
      </c>
      <c r="K143" s="232" t="s">
        <v>166</v>
      </c>
      <c r="L143" s="232" t="n">
        <f aca="false">IF(MOD(G143*0.07*10^(2+1),20)=5, TRUNC(G143*0.07,2), ROUND(G143*0.07,2))</f>
        <v>0.57</v>
      </c>
      <c r="M143" s="233" t="n">
        <f aca="false">'VALORES PARA ALTERAR 2025 - MAR'!C39</f>
        <v>2.54</v>
      </c>
      <c r="N143" s="251" t="n">
        <f aca="false">IF(MOD(J143*0.8%*10^(2+1),20)=5, TRUNC(J143*0.8%,2), ROUND(J143*0.8%,2))</f>
        <v>0.06</v>
      </c>
      <c r="O143" s="227" t="n">
        <f aca="false">IF(MOD(IF(CONFIGURACAO_ISSQN!$B$2="Emolumentos Líquidos",J143,SUM(J143:L143))*CONFIGURACAO_ISSQN!$B$1*10^(2+1),20)=5, TRUNC(IF(CONFIGURACAO_ISSQN!$B$2="Emolumentos Líquidos",J143,SUM(J143:L143))*CONFIGURACAO_ISSQN!$B$1,2), ROUND(IF(CONFIGURACAO_ISSQN!$B$2="Emolumentos Líquidos",J143,SUM(J143:L143))*CONFIGURACAO_ISSQN!$B$1,2))</f>
        <v>0.38</v>
      </c>
      <c r="P143" s="253" t="n">
        <f aca="false">SUM(J143:O143)</f>
        <v>11.15</v>
      </c>
      <c r="Q143" s="235"/>
      <c r="R143" s="235"/>
      <c r="AMJ143" s="226"/>
    </row>
    <row r="144" s="222" customFormat="true" ht="12.8" hidden="false" customHeight="true" outlineLevel="0" collapsed="false">
      <c r="B144" s="236" t="s">
        <v>166</v>
      </c>
      <c r="C144" s="228" t="s">
        <v>313</v>
      </c>
      <c r="D144" s="228"/>
      <c r="E144" s="228"/>
      <c r="F144" s="228"/>
      <c r="G144" s="228" t="n">
        <f aca="false">'VALORES PARA ALTERAR 2025 - MAR'!B40</f>
        <v>0</v>
      </c>
      <c r="H144" s="228"/>
      <c r="I144" s="228" t="n">
        <f aca="false">SUM(J144:M144)</f>
        <v>0</v>
      </c>
      <c r="J144" s="228" t="n">
        <f aca="false">IF(MOD(G144*0.93*10^(2+1),20)=5, TRUNC(G144*0.93,2), ROUND(G144*0.93,2))</f>
        <v>0</v>
      </c>
      <c r="K144" s="228"/>
      <c r="L144" s="228" t="n">
        <f aca="false">IF(MOD(G144*0.07*10^(2+1),20)=5, TRUNC(G144*0.07,2), ROUND(G144*0.07,2))</f>
        <v>0</v>
      </c>
      <c r="M144" s="228" t="n">
        <f aca="false">'VALORES PARA ALTERAR 2025 - MAR'!C40</f>
        <v>0</v>
      </c>
      <c r="N144" s="228" t="n">
        <f aca="false">IF(MOD(J144*0.8%*10^(2+1),20)=5, TRUNC(J144*0.8%,2), ROUND(J144*0.8%,2))</f>
        <v>0</v>
      </c>
      <c r="O144" s="228" t="n">
        <f aca="false">IF(MOD(IF(CONFIGURACAO_ISSQN!$B$2="Emolumentos Líquidos",J144,SUM(J144:L144))*CONFIGURACAO_ISSQN!$B$1*10^(2+1),20)=5, TRUNC(IF(CONFIGURACAO_ISSQN!$B$2="Emolumentos Líquidos",J144,SUM(J144:L144))*CONFIGURACAO_ISSQN!$B$1,2), ROUND(IF(CONFIGURACAO_ISSQN!$B$2="Emolumentos Líquidos",J144,SUM(J144:L144))*CONFIGURACAO_ISSQN!$B$1,2))</f>
        <v>0</v>
      </c>
      <c r="P144" s="228"/>
      <c r="Q144" s="235"/>
      <c r="R144" s="225"/>
      <c r="AMJ144" s="226"/>
    </row>
    <row r="145" s="222" customFormat="true" ht="42.9" hidden="false" customHeight="true" outlineLevel="0" collapsed="false">
      <c r="B145" s="227" t="s">
        <v>314</v>
      </c>
      <c r="C145" s="228" t="s">
        <v>315</v>
      </c>
      <c r="D145" s="228"/>
      <c r="E145" s="228"/>
      <c r="F145" s="228"/>
      <c r="G145" s="263" t="n">
        <f aca="false">'VALORES PARA ALTERAR 2025 - MAR'!B41</f>
        <v>66.31</v>
      </c>
      <c r="H145" s="230" t="n">
        <f aca="false">SUM(J145,L145)</f>
        <v>66.31</v>
      </c>
      <c r="I145" s="231" t="n">
        <f aca="false">SUM(J145:M145)</f>
        <v>87.16</v>
      </c>
      <c r="J145" s="230" t="n">
        <f aca="false">IF(MOD(G145*0.93*10^(2+1),20)=5, TRUNC(G145*0.93,2), ROUND(G145*0.93,2))</f>
        <v>61.67</v>
      </c>
      <c r="K145" s="232" t="s">
        <v>166</v>
      </c>
      <c r="L145" s="232" t="n">
        <f aca="false">IF(MOD(G145*0.07*10^(2+1),20)=5, TRUNC(G145*0.07,2), ROUND(G145*0.07,2))</f>
        <v>4.64</v>
      </c>
      <c r="M145" s="233" t="n">
        <f aca="false">'VALORES PARA ALTERAR 2025 - MAR'!C41</f>
        <v>20.85</v>
      </c>
      <c r="N145" s="251" t="n">
        <f aca="false">IF(MOD(J145*0.8%*10^(2+1),20)=5, TRUNC(J145*0.8%,2), ROUND(J145*0.8%,2))</f>
        <v>0.49</v>
      </c>
      <c r="O145" s="227" t="n">
        <f aca="false">IF(MOD(IF(CONFIGURACAO_ISSQN!$B$2="Emolumentos Líquidos",J145,SUM(J145:L145))*CONFIGURACAO_ISSQN!$B$1*10^(2+1),20)=5, TRUNC(IF(CONFIGURACAO_ISSQN!$B$2="Emolumentos Líquidos",J145,SUM(J145:L145))*CONFIGURACAO_ISSQN!$B$1,2), ROUND(IF(CONFIGURACAO_ISSQN!$B$2="Emolumentos Líquidos",J145,SUM(J145:L145))*CONFIGURACAO_ISSQN!$B$1,2))</f>
        <v>3.08</v>
      </c>
      <c r="P145" s="253" t="n">
        <f aca="false">SUM(J145:O145)</f>
        <v>90.73</v>
      </c>
      <c r="Q145" s="235"/>
      <c r="R145" s="235"/>
      <c r="AMJ145" s="226"/>
    </row>
    <row r="146" s="222" customFormat="true" ht="12.8" hidden="false" customHeight="true" outlineLevel="0" collapsed="false">
      <c r="B146" s="230" t="s">
        <v>166</v>
      </c>
      <c r="C146" s="228" t="s">
        <v>316</v>
      </c>
      <c r="D146" s="228"/>
      <c r="E146" s="228"/>
      <c r="F146" s="228"/>
      <c r="G146" s="228"/>
      <c r="H146" s="228"/>
      <c r="I146" s="228"/>
      <c r="J146" s="228" t="n">
        <f aca="false">IF(MOD(G146*0.93*10^(2+1),20)=5, TRUNC(G146*0.93,2), ROUND(G146*0.93,2))</f>
        <v>0</v>
      </c>
      <c r="K146" s="228"/>
      <c r="L146" s="228" t="n">
        <f aca="false">IF(MOD(G146*0.07*10^(2+1),20)=5, TRUNC(G146*0.07,2), ROUND(G146*0.07,2))</f>
        <v>0</v>
      </c>
      <c r="M146" s="228"/>
      <c r="N146" s="228" t="n">
        <f aca="false">IF(MOD(J146*0.8%*10^(2+1),20)=5, TRUNC(J146*0.8%,2), ROUND(J146*0.8%,2))</f>
        <v>0</v>
      </c>
      <c r="O146" s="228" t="n">
        <f aca="false">IF(MOD(IF(CONFIGURACAO_ISSQN!$B$2="Emolumentos Líquidos",J146,SUM(J146:L146))*CONFIGURACAO_ISSQN!$B$1*10^(2+1),20)=5, TRUNC(IF(CONFIGURACAO_ISSQN!$B$2="Emolumentos Líquidos",J146,SUM(J146:L146))*CONFIGURACAO_ISSQN!$B$1,2), ROUND(IF(CONFIGURACAO_ISSQN!$B$2="Emolumentos Líquidos",J146,SUM(J146:L146))*CONFIGURACAO_ISSQN!$B$1,2))</f>
        <v>0</v>
      </c>
      <c r="P146" s="228"/>
      <c r="Q146" s="235"/>
      <c r="R146" s="225"/>
      <c r="AMJ146" s="226"/>
    </row>
    <row r="147" s="222" customFormat="true" ht="12.8" hidden="false" customHeight="true" outlineLevel="0" collapsed="false">
      <c r="B147" s="230" t="s">
        <v>166</v>
      </c>
      <c r="C147" s="228" t="s">
        <v>537</v>
      </c>
      <c r="D147" s="228"/>
      <c r="E147" s="228"/>
      <c r="F147" s="228"/>
      <c r="G147" s="228"/>
      <c r="H147" s="228"/>
      <c r="I147" s="228"/>
      <c r="J147" s="228" t="n">
        <f aca="false">IF(MOD(G147*0.93*10^(2+1),20)=5, TRUNC(G147*0.93,2), ROUND(G147*0.93,2))</f>
        <v>0</v>
      </c>
      <c r="K147" s="228"/>
      <c r="L147" s="228" t="n">
        <f aca="false">IF(MOD(G147*0.07*10^(2+1),20)=5, TRUNC(G147*0.07,2), ROUND(G147*0.07,2))</f>
        <v>0</v>
      </c>
      <c r="M147" s="228"/>
      <c r="N147" s="228" t="n">
        <f aca="false">IF(MOD(J147*0.8%*10^(2+1),20)=5, TRUNC(J147*0.8%,2), ROUND(J147*0.8%,2))</f>
        <v>0</v>
      </c>
      <c r="O147" s="228" t="n">
        <f aca="false">IF(MOD(IF(CONFIGURACAO_ISSQN!$B$2="Emolumentos Líquidos",J147,SUM(J147:L147))*CONFIGURACAO_ISSQN!$B$1*10^(2+1),20)=5, TRUNC(IF(CONFIGURACAO_ISSQN!$B$2="Emolumentos Líquidos",J147,SUM(J147:L147))*CONFIGURACAO_ISSQN!$B$1,2), ROUND(IF(CONFIGURACAO_ISSQN!$B$2="Emolumentos Líquidos",J147,SUM(J147:L147))*CONFIGURACAO_ISSQN!$B$1,2))</f>
        <v>0</v>
      </c>
      <c r="P147" s="228"/>
      <c r="Q147" s="235"/>
      <c r="R147" s="225"/>
      <c r="AMJ147" s="226"/>
    </row>
    <row r="148" s="222" customFormat="true" ht="12.8" hidden="false" customHeight="true" outlineLevel="0" collapsed="false">
      <c r="B148" s="227" t="s">
        <v>318</v>
      </c>
      <c r="C148" s="265" t="s">
        <v>319</v>
      </c>
      <c r="D148" s="265"/>
      <c r="E148" s="265"/>
      <c r="F148" s="265"/>
      <c r="G148" s="266" t="n">
        <f aca="false">'VALORES PARA ALTERAR 2025 - MAR'!B44</f>
        <v>24.99</v>
      </c>
      <c r="H148" s="236" t="n">
        <f aca="false">SUM(J148,L148)</f>
        <v>24.99</v>
      </c>
      <c r="I148" s="231" t="n">
        <f aca="false">SUM(J148:M148)</f>
        <v>32.85</v>
      </c>
      <c r="J148" s="236" t="n">
        <f aca="false">IF(MOD(G148*0.93*10^(2+1),20)=5, TRUNC(G148*0.93,2), ROUND(G148*0.93,2))</f>
        <v>23.24</v>
      </c>
      <c r="K148" s="239" t="s">
        <v>166</v>
      </c>
      <c r="L148" s="239" t="n">
        <f aca="false">IF(MOD(G148*0.07*10^(2+1),20)=5, TRUNC(G148*0.07,2), ROUND(G148*0.07,2))</f>
        <v>1.75</v>
      </c>
      <c r="M148" s="255" t="n">
        <f aca="false">'VALORES PARA ALTERAR 2025 - MAR'!C44</f>
        <v>7.86</v>
      </c>
      <c r="N148" s="227" t="n">
        <f aca="false">IF(MOD(J148*0.8%*10^(2+1),20)=5, TRUNC(J148*0.8%,2), ROUND(J148*0.8%,2))</f>
        <v>0.19</v>
      </c>
      <c r="O148" s="227" t="n">
        <f aca="false">IF(MOD(IF(CONFIGURACAO_ISSQN!$B$2="Emolumentos Líquidos",J148,SUM(J148:L148))*CONFIGURACAO_ISSQN!$B$1*10^(2+1),20)=5, TRUNC(IF(CONFIGURACAO_ISSQN!$B$2="Emolumentos Líquidos",J148,SUM(J148:L148))*CONFIGURACAO_ISSQN!$B$1,2), ROUND(IF(CONFIGURACAO_ISSQN!$B$2="Emolumentos Líquidos",J148,SUM(J148:L148))*CONFIGURACAO_ISSQN!$B$1,2))</f>
        <v>1.16</v>
      </c>
      <c r="P148" s="240" t="n">
        <f aca="false">SUM(J148:O148)</f>
        <v>34.2</v>
      </c>
      <c r="Q148" s="235"/>
      <c r="R148" s="235"/>
      <c r="AMJ148" s="226"/>
    </row>
    <row r="149" s="222" customFormat="true" ht="12.8" hidden="false" customHeight="true" outlineLevel="0" collapsed="false">
      <c r="B149" s="227" t="s">
        <v>320</v>
      </c>
      <c r="C149" s="267" t="s">
        <v>321</v>
      </c>
      <c r="D149" s="267"/>
      <c r="E149" s="267"/>
      <c r="F149" s="267"/>
      <c r="G149" s="268" t="n">
        <f aca="false">'VALORES PARA ALTERAR 2025 - MAR'!B45</f>
        <v>5.95</v>
      </c>
      <c r="H149" s="257" t="n">
        <f aca="false">SUM(J149,L149)</f>
        <v>5.95</v>
      </c>
      <c r="I149" s="231" t="n">
        <f aca="false">SUM(J149:M149)</f>
        <v>7.82</v>
      </c>
      <c r="J149" s="257" t="n">
        <f aca="false">IF(MOD(G149*0.93*10^(2+1),20)=5, TRUNC(G149*0.93,2), ROUND(G149*0.93,2))</f>
        <v>5.53</v>
      </c>
      <c r="K149" s="258" t="s">
        <v>166</v>
      </c>
      <c r="L149" s="258" t="n">
        <f aca="false">IF(MOD(G149*0.07*10^(2+1),20)=5, TRUNC(G149*0.07,2), ROUND(G149*0.07,2))</f>
        <v>0.42</v>
      </c>
      <c r="M149" s="255" t="n">
        <f aca="false">'VALORES PARA ALTERAR 2025 - MAR'!C45</f>
        <v>1.87</v>
      </c>
      <c r="N149" s="227" t="n">
        <f aca="false">IF(MOD(J149*0.8%*10^(2+1),20)=5, TRUNC(J149*0.8%,2), ROUND(J149*0.8%,2))</f>
        <v>0.04</v>
      </c>
      <c r="O149" s="227" t="n">
        <f aca="false">IF(MOD(IF(CONFIGURACAO_ISSQN!$B$2="Emolumentos Líquidos",J149,SUM(J149:L149))*CONFIGURACAO_ISSQN!$B$1*10^(2+1),20)=5, TRUNC(IF(CONFIGURACAO_ISSQN!$B$2="Emolumentos Líquidos",J149,SUM(J149:L149))*CONFIGURACAO_ISSQN!$B$1,2), ROUND(IF(CONFIGURACAO_ISSQN!$B$2="Emolumentos Líquidos",J149,SUM(J149:L149))*CONFIGURACAO_ISSQN!$B$1,2))</f>
        <v>0.28</v>
      </c>
      <c r="P149" s="259" t="n">
        <f aca="false">SUM(J149:O149)</f>
        <v>8.14</v>
      </c>
      <c r="Q149" s="235"/>
      <c r="R149" s="235"/>
      <c r="AMJ149" s="226"/>
    </row>
    <row r="150" s="222" customFormat="true" ht="12.8" hidden="false" customHeight="true" outlineLevel="0" collapsed="false">
      <c r="B150" s="230" t="s">
        <v>166</v>
      </c>
      <c r="C150" s="228" t="s">
        <v>322</v>
      </c>
      <c r="D150" s="228"/>
      <c r="E150" s="228"/>
      <c r="F150" s="228"/>
      <c r="G150" s="228"/>
      <c r="H150" s="228"/>
      <c r="I150" s="228" t="n">
        <f aca="false">SUM(J150:M150)</f>
        <v>0</v>
      </c>
      <c r="J150" s="228" t="n">
        <f aca="false">IF(MOD(G150*0.93*10^(2+1),20)=5, TRUNC(G150*0.93,2), ROUND(G150*0.93,2))</f>
        <v>0</v>
      </c>
      <c r="K150" s="228"/>
      <c r="L150" s="228" t="n">
        <f aca="false">IF(MOD(G150*0.07*10^(2+1),20)=5, TRUNC(G150*0.07,2), ROUND(G150*0.07,2))</f>
        <v>0</v>
      </c>
      <c r="M150" s="228"/>
      <c r="N150" s="228" t="n">
        <f aca="false">IF(MOD(J150*0.8%*10^(2+1),20)=5, TRUNC(J150*0.8%,2), ROUND(J150*0.8%,2))</f>
        <v>0</v>
      </c>
      <c r="O150" s="228" t="n">
        <f aca="false">IF(MOD(IF(CONFIGURACAO_ISSQN!$B$2="Emolumentos Líquidos",J150,SUM(J150:L150))*CONFIGURACAO_ISSQN!$B$1*10^(2+1),20)=5, TRUNC(IF(CONFIGURACAO_ISSQN!$B$2="Emolumentos Líquidos",J150,SUM(J150:L150))*CONFIGURACAO_ISSQN!$B$1,2), ROUND(IF(CONFIGURACAO_ISSQN!$B$2="Emolumentos Líquidos",J150,SUM(J150:L150))*CONFIGURACAO_ISSQN!$B$1,2))</f>
        <v>0</v>
      </c>
      <c r="P150" s="228"/>
      <c r="Q150" s="235"/>
      <c r="R150" s="225"/>
      <c r="AMJ150" s="226"/>
    </row>
    <row r="151" s="222" customFormat="true" ht="12.8" hidden="false" customHeight="true" outlineLevel="0" collapsed="false">
      <c r="B151" s="227" t="s">
        <v>323</v>
      </c>
      <c r="C151" s="265" t="s">
        <v>324</v>
      </c>
      <c r="D151" s="265"/>
      <c r="E151" s="265"/>
      <c r="F151" s="265"/>
      <c r="G151" s="269" t="n">
        <f aca="false">$G$148</f>
        <v>24.99</v>
      </c>
      <c r="H151" s="236" t="n">
        <f aca="false">SUM(J151,L151)</f>
        <v>24.99</v>
      </c>
      <c r="I151" s="231" t="n">
        <f aca="false">SUM(J151:M151)</f>
        <v>32.85</v>
      </c>
      <c r="J151" s="236" t="n">
        <f aca="false">IF(MOD(G151*0.93*10^(2+1),20)=5, TRUNC(G151*0.93,2), ROUND(G151*0.93,2))</f>
        <v>23.24</v>
      </c>
      <c r="K151" s="239" t="s">
        <v>166</v>
      </c>
      <c r="L151" s="239" t="n">
        <f aca="false">IF(MOD(G151*0.07*10^(2+1),20)=5, TRUNC(G151*0.07,2), ROUND(G151*0.07,2))</f>
        <v>1.75</v>
      </c>
      <c r="M151" s="240" t="n">
        <f aca="false">$M$148</f>
        <v>7.86</v>
      </c>
      <c r="N151" s="227" t="n">
        <f aca="false">IF(MOD(J151*0.8%*10^(2+1),20)=5, TRUNC(J151*0.8%,2), ROUND(J151*0.8%,2))</f>
        <v>0.19</v>
      </c>
      <c r="O151" s="227" t="n">
        <f aca="false">IF(MOD(IF(CONFIGURACAO_ISSQN!$B$2="Emolumentos Líquidos",J151,SUM(J151:L151))*CONFIGURACAO_ISSQN!$B$1*10^(2+1),20)=5, TRUNC(IF(CONFIGURACAO_ISSQN!$B$2="Emolumentos Líquidos",J151,SUM(J151:L151))*CONFIGURACAO_ISSQN!$B$1,2), ROUND(IF(CONFIGURACAO_ISSQN!$B$2="Emolumentos Líquidos",J151,SUM(J151:L151))*CONFIGURACAO_ISSQN!$B$1,2))</f>
        <v>1.16</v>
      </c>
      <c r="P151" s="240" t="n">
        <f aca="false">SUM(J151:O151)</f>
        <v>34.2</v>
      </c>
      <c r="Q151" s="235"/>
      <c r="R151" s="235"/>
      <c r="AMJ151" s="226"/>
    </row>
    <row r="152" s="222" customFormat="true" ht="12.8" hidden="false" customHeight="true" outlineLevel="0" collapsed="false">
      <c r="B152" s="227" t="s">
        <v>325</v>
      </c>
      <c r="C152" s="267" t="s">
        <v>326</v>
      </c>
      <c r="D152" s="267"/>
      <c r="E152" s="267"/>
      <c r="F152" s="267"/>
      <c r="G152" s="268" t="n">
        <f aca="false">'VALORES PARA ALTERAR 2025 - MAR'!B48</f>
        <v>11.65</v>
      </c>
      <c r="H152" s="257" t="n">
        <f aca="false">SUM(J152,L152)</f>
        <v>11.65</v>
      </c>
      <c r="I152" s="231" t="n">
        <f aca="false">SUM(J152:M152)</f>
        <v>15.33</v>
      </c>
      <c r="J152" s="257" t="n">
        <f aca="false">IF(MOD(G152*0.93*10^(2+1),20)=5, TRUNC(G152*0.93,2), ROUND(G152*0.93,2))</f>
        <v>10.83</v>
      </c>
      <c r="K152" s="258" t="s">
        <v>166</v>
      </c>
      <c r="L152" s="258" t="n">
        <f aca="false">IF(MOD(G152*0.07*10^(2+1),20)=5, TRUNC(G152*0.07,2), ROUND(G152*0.07,2))</f>
        <v>0.82</v>
      </c>
      <c r="M152" s="255" t="n">
        <f aca="false">'VALORES PARA ALTERAR 2025 - MAR'!C48</f>
        <v>3.68</v>
      </c>
      <c r="N152" s="227" t="n">
        <f aca="false">IF(MOD(J152*0.8%*10^(2+1),20)=5, TRUNC(J152*0.8%,2), ROUND(J152*0.8%,2))</f>
        <v>0.09</v>
      </c>
      <c r="O152" s="227" t="n">
        <f aca="false">IF(MOD(IF(CONFIGURACAO_ISSQN!$B$2="Emolumentos Líquidos",J152,SUM(J152:L152))*CONFIGURACAO_ISSQN!$B$1*10^(2+1),20)=5, TRUNC(IF(CONFIGURACAO_ISSQN!$B$2="Emolumentos Líquidos",J152,SUM(J152:L152))*CONFIGURACAO_ISSQN!$B$1,2), ROUND(IF(CONFIGURACAO_ISSQN!$B$2="Emolumentos Líquidos",J152,SUM(J152:L152))*CONFIGURACAO_ISSQN!$B$1,2))</f>
        <v>0.54</v>
      </c>
      <c r="P152" s="259" t="n">
        <f aca="false">SUM(J152:O152)</f>
        <v>15.96</v>
      </c>
      <c r="Q152" s="235"/>
      <c r="R152" s="235"/>
      <c r="AMJ152" s="226"/>
    </row>
    <row r="153" s="222" customFormat="true" ht="12.8" hidden="false" customHeight="true" outlineLevel="0" collapsed="false">
      <c r="B153" s="230" t="s">
        <v>166</v>
      </c>
      <c r="C153" s="228" t="s">
        <v>327</v>
      </c>
      <c r="D153" s="228"/>
      <c r="E153" s="228"/>
      <c r="F153" s="228"/>
      <c r="G153" s="228"/>
      <c r="H153" s="228"/>
      <c r="I153" s="228" t="n">
        <f aca="false">SUM(J153:M153)</f>
        <v>0</v>
      </c>
      <c r="J153" s="228" t="n">
        <f aca="false">IF(MOD(G153*0.93*10^(2+1),20)=5, TRUNC(G153*0.93,2), ROUND(G153*0.93,2))</f>
        <v>0</v>
      </c>
      <c r="K153" s="228"/>
      <c r="L153" s="228" t="n">
        <f aca="false">IF(MOD(G153*0.07*10^(2+1),20)=5, TRUNC(G153*0.07,2), ROUND(G153*0.07,2))</f>
        <v>0</v>
      </c>
      <c r="M153" s="228"/>
      <c r="N153" s="228" t="n">
        <f aca="false">IF(MOD(J153*0.8%*10^(2+1),20)=5, TRUNC(J153*0.8%,2), ROUND(J153*0.8%,2))</f>
        <v>0</v>
      </c>
      <c r="O153" s="228" t="n">
        <f aca="false">IF(MOD(IF(CONFIGURACAO_ISSQN!$B$2="Emolumentos Líquidos",J153,SUM(J153:L153))*CONFIGURACAO_ISSQN!$B$1*10^(2+1),20)=5, TRUNC(IF(CONFIGURACAO_ISSQN!$B$2="Emolumentos Líquidos",J153,SUM(J153:L153))*CONFIGURACAO_ISSQN!$B$1,2), ROUND(IF(CONFIGURACAO_ISSQN!$B$2="Emolumentos Líquidos",J153,SUM(J153:L153))*CONFIGURACAO_ISSQN!$B$1,2))</f>
        <v>0</v>
      </c>
      <c r="P153" s="228"/>
      <c r="Q153" s="235"/>
      <c r="R153" s="225"/>
      <c r="AMJ153" s="226"/>
    </row>
    <row r="154" s="222" customFormat="true" ht="12.8" hidden="false" customHeight="true" outlineLevel="0" collapsed="false">
      <c r="B154" s="227" t="s">
        <v>328</v>
      </c>
      <c r="C154" s="265" t="s">
        <v>329</v>
      </c>
      <c r="D154" s="265"/>
      <c r="E154" s="265"/>
      <c r="F154" s="265"/>
      <c r="G154" s="269" t="n">
        <f aca="false">$G$148</f>
        <v>24.99</v>
      </c>
      <c r="H154" s="236" t="n">
        <f aca="false">SUM(J154,L154)</f>
        <v>24.99</v>
      </c>
      <c r="I154" s="231" t="n">
        <f aca="false">SUM(J154:M154)</f>
        <v>32.85</v>
      </c>
      <c r="J154" s="236" t="n">
        <f aca="false">IF(MOD(G154*0.93*10^(2+1),20)=5, TRUNC(G154*0.93,2), ROUND(G154*0.93,2))</f>
        <v>23.24</v>
      </c>
      <c r="K154" s="239" t="s">
        <v>166</v>
      </c>
      <c r="L154" s="239" t="n">
        <f aca="false">IF(MOD(G154*0.07*10^(2+1),20)=5, TRUNC(G154*0.07,2), ROUND(G154*0.07,2))</f>
        <v>1.75</v>
      </c>
      <c r="M154" s="255" t="n">
        <f aca="false">$M$148</f>
        <v>7.86</v>
      </c>
      <c r="N154" s="227" t="n">
        <f aca="false">IF(MOD(J154*0.8%*10^(2+1),20)=5, TRUNC(J154*0.8%,2), ROUND(J154*0.8%,2))</f>
        <v>0.19</v>
      </c>
      <c r="O154" s="227" t="n">
        <f aca="false">IF(MOD(IF(CONFIGURACAO_ISSQN!$B$2="Emolumentos Líquidos",J154,SUM(J154:L154))*CONFIGURACAO_ISSQN!$B$1*10^(2+1),20)=5, TRUNC(IF(CONFIGURACAO_ISSQN!$B$2="Emolumentos Líquidos",J154,SUM(J154:L154))*CONFIGURACAO_ISSQN!$B$1,2), ROUND(IF(CONFIGURACAO_ISSQN!$B$2="Emolumentos Líquidos",J154,SUM(J154:L154))*CONFIGURACAO_ISSQN!$B$1,2))</f>
        <v>1.16</v>
      </c>
      <c r="P154" s="240" t="n">
        <f aca="false">SUM(J154:O154)</f>
        <v>34.2</v>
      </c>
      <c r="Q154" s="235"/>
      <c r="R154" s="235"/>
      <c r="AMJ154" s="226"/>
    </row>
    <row r="155" s="222" customFormat="true" ht="12.8" hidden="false" customHeight="true" outlineLevel="0" collapsed="false">
      <c r="B155" s="227" t="s">
        <v>330</v>
      </c>
      <c r="C155" s="267" t="s">
        <v>331</v>
      </c>
      <c r="D155" s="267"/>
      <c r="E155" s="267"/>
      <c r="F155" s="267"/>
      <c r="G155" s="268" t="n">
        <f aca="false">'VALORES PARA ALTERAR 2025 - MAR'!B51</f>
        <v>4.86</v>
      </c>
      <c r="H155" s="257" t="n">
        <f aca="false">SUM(J155,L155)</f>
        <v>4.86</v>
      </c>
      <c r="I155" s="257" t="n">
        <f aca="false">SUM(J155:M155)</f>
        <v>6.38</v>
      </c>
      <c r="J155" s="257" t="n">
        <f aca="false">IF(MOD(G155*0.93*10^(2+1),20)=5, TRUNC(G155*0.93,2), ROUND(G155*0.93,2))</f>
        <v>4.52</v>
      </c>
      <c r="K155" s="258" t="s">
        <v>166</v>
      </c>
      <c r="L155" s="258" t="n">
        <f aca="false">IF(MOD(G155*0.07*10^(2+1),20)=5, TRUNC(G155*0.07,2), ROUND(G155*0.07,2))</f>
        <v>0.34</v>
      </c>
      <c r="M155" s="255" t="n">
        <f aca="false">'VALORES PARA ALTERAR 2025 - MAR'!C51</f>
        <v>1.52</v>
      </c>
      <c r="N155" s="227" t="n">
        <f aca="false">IF(MOD(J155*0.8%*10^(2+1),20)=5, TRUNC(J155*0.8%,2), ROUND(J155*0.8%,2))</f>
        <v>0.04</v>
      </c>
      <c r="O155" s="270" t="n">
        <f aca="false">IF(MOD(IF(CONFIGURACAO_ISSQN!$B$2="Emolumentos Líquidos",J155,SUM(J155:L155))*CONFIGURACAO_ISSQN!$B$1*10^(2+1),20)=5, TRUNC(IF(CONFIGURACAO_ISSQN!$B$2="Emolumentos Líquidos",J155,SUM(J155:L155))*CONFIGURACAO_ISSQN!$B$1,2), ROUND(IF(CONFIGURACAO_ISSQN!$B$2="Emolumentos Líquidos",J155,SUM(J155:L155))*CONFIGURACAO_ISSQN!$B$1,2))</f>
        <v>0.23</v>
      </c>
      <c r="P155" s="259" t="n">
        <f aca="false">SUM(J155:O155)</f>
        <v>6.65</v>
      </c>
      <c r="Q155" s="235"/>
      <c r="R155" s="235"/>
      <c r="AMJ155" s="226"/>
    </row>
    <row r="156" s="222" customFormat="true" ht="22.35" hidden="false" customHeight="true" outlineLevel="0" collapsed="false">
      <c r="B156" s="271" t="s">
        <v>332</v>
      </c>
      <c r="C156" s="228" t="s">
        <v>333</v>
      </c>
      <c r="D156" s="228"/>
      <c r="E156" s="228"/>
      <c r="F156" s="228"/>
      <c r="G156" s="272" t="n">
        <f aca="false">$G$148</f>
        <v>24.99</v>
      </c>
      <c r="H156" s="230" t="n">
        <f aca="false">SUM(J156,L156)</f>
        <v>24.99</v>
      </c>
      <c r="I156" s="231" t="n">
        <f aca="false">SUM(J156:M156)</f>
        <v>32.85</v>
      </c>
      <c r="J156" s="230" t="n">
        <f aca="false">IF(MOD(G156*0.93*10^(2+1),20)=5, TRUNC(G156*0.93,2), ROUND(G156*0.93,2))</f>
        <v>23.24</v>
      </c>
      <c r="K156" s="232" t="s">
        <v>166</v>
      </c>
      <c r="L156" s="232" t="n">
        <f aca="false">IF(MOD(G156*0.07*10^(2+1),20)=5, TRUNC(G156*0.07,2), ROUND(G156*0.07,2))</f>
        <v>1.75</v>
      </c>
      <c r="M156" s="253" t="n">
        <f aca="false">$M$148</f>
        <v>7.86</v>
      </c>
      <c r="N156" s="251" t="n">
        <f aca="false">IF(MOD(J156*0.8%*10^(2+1),20)=5, TRUNC(J156*0.8%,2), ROUND(J156*0.8%,2))</f>
        <v>0.19</v>
      </c>
      <c r="O156" s="227" t="n">
        <f aca="false">IF(MOD(IF(CONFIGURACAO_ISSQN!$B$2="Emolumentos Líquidos",J156,SUM(J156:L156))*CONFIGURACAO_ISSQN!$B$1*10^(2+1),20)=5, TRUNC(IF(CONFIGURACAO_ISSQN!$B$2="Emolumentos Líquidos",J156,SUM(J156:L156))*CONFIGURACAO_ISSQN!$B$1,2), ROUND(IF(CONFIGURACAO_ISSQN!$B$2="Emolumentos Líquidos",J156,SUM(J156:L156))*CONFIGURACAO_ISSQN!$B$1,2))</f>
        <v>1.16</v>
      </c>
      <c r="P156" s="253" t="n">
        <f aca="false">SUM(J156:O156)</f>
        <v>34.2</v>
      </c>
      <c r="Q156" s="235"/>
      <c r="R156" s="235"/>
      <c r="AMJ156" s="226"/>
    </row>
    <row r="157" s="222" customFormat="true" ht="12.8" hidden="false" customHeight="true" outlineLevel="0" collapsed="false">
      <c r="B157" s="230" t="s">
        <v>166</v>
      </c>
      <c r="C157" s="228" t="s">
        <v>334</v>
      </c>
      <c r="D157" s="228"/>
      <c r="E157" s="228"/>
      <c r="F157" s="228"/>
      <c r="G157" s="228"/>
      <c r="H157" s="228"/>
      <c r="I157" s="228" t="n">
        <f aca="false">SUM(D157:F157)</f>
        <v>0</v>
      </c>
      <c r="J157" s="228"/>
      <c r="K157" s="228"/>
      <c r="L157" s="228"/>
      <c r="M157" s="228"/>
      <c r="N157" s="228" t="n">
        <f aca="false">IF(MOD(J157*0.8%*10^(2+1),20)=5, TRUNC(J157*0.8%,2), ROUND(J157*0.8%,2))</f>
        <v>0</v>
      </c>
      <c r="O157" s="228" t="n">
        <f aca="false">IF(MOD(IF(CONFIGURACAO_ISSQN!$B$2="Emolumentos Líquidos",J157,SUM(J157:L157))*CONFIGURACAO_ISSQN!$B$1*10^(2+1),20)=5, TRUNC(IF(CONFIGURACAO_ISSQN!$B$2="Emolumentos Líquidos",J157,SUM(J157:L157))*CONFIGURACAO_ISSQN!$B$1,2), ROUND(IF(CONFIGURACAO_ISSQN!$B$2="Emolumentos Líquidos",J157,SUM(J157:L157))*CONFIGURACAO_ISSQN!$B$1,2))</f>
        <v>0</v>
      </c>
      <c r="P157" s="228"/>
      <c r="Q157" s="235"/>
      <c r="R157" s="273"/>
      <c r="AMJ157" s="226"/>
    </row>
    <row r="158" s="222" customFormat="true" ht="12.8" hidden="false" customHeight="true" outlineLevel="0" collapsed="false">
      <c r="B158" s="230" t="s">
        <v>166</v>
      </c>
      <c r="C158" s="237" t="s">
        <v>171</v>
      </c>
      <c r="D158" s="237"/>
      <c r="E158" s="238" t="s">
        <v>171</v>
      </c>
      <c r="F158" s="238"/>
      <c r="G158" s="240"/>
      <c r="H158" s="240"/>
      <c r="I158" s="231"/>
      <c r="J158" s="231"/>
      <c r="K158" s="239"/>
      <c r="L158" s="239"/>
      <c r="M158" s="240"/>
      <c r="N158" s="239"/>
      <c r="O158" s="239"/>
      <c r="P158" s="240"/>
      <c r="Q158" s="235"/>
      <c r="R158" s="235"/>
      <c r="AMJ158" s="226"/>
    </row>
    <row r="159" s="222" customFormat="true" ht="12.8" hidden="false" customHeight="false" outlineLevel="0" collapsed="false">
      <c r="B159" s="227" t="s">
        <v>335</v>
      </c>
      <c r="C159" s="241"/>
      <c r="D159" s="242"/>
      <c r="E159" s="242" t="s">
        <v>173</v>
      </c>
      <c r="F159" s="243" t="n">
        <v>1400</v>
      </c>
      <c r="G159" s="274" t="n">
        <f aca="false">'VALORES PARA ALTERAR 2025 - MAR'!B54</f>
        <v>152.08</v>
      </c>
      <c r="H159" s="234" t="n">
        <f aca="false">SUM(J159,L159)</f>
        <v>152.08</v>
      </c>
      <c r="I159" s="231" t="n">
        <f aca="false">SUM(J159:M159)</f>
        <v>210.68</v>
      </c>
      <c r="J159" s="231" t="n">
        <f aca="false">IF(MOD(G159*0.93*10^(2+1),20)=5, TRUNC(G159*0.93,2), ROUND(G159*0.93,2))</f>
        <v>141.43</v>
      </c>
      <c r="K159" s="245" t="s">
        <v>166</v>
      </c>
      <c r="L159" s="245" t="n">
        <f aca="false">IF(MOD(G159*0.07*10^(2+1),20)=5, TRUNC(G159*0.07,2), ROUND(G159*0.07,2))</f>
        <v>10.65</v>
      </c>
      <c r="M159" s="255" t="n">
        <f aca="false">'VALORES PARA ALTERAR 2025 - MAR'!C54</f>
        <v>58.6</v>
      </c>
      <c r="N159" s="227" t="n">
        <f aca="false">IF(MOD(J159*0.8%*10^(2+1),20)=5, TRUNC(J159*0.8%,2), ROUND(J159*0.8%,2))</f>
        <v>1.13</v>
      </c>
      <c r="O159" s="227" t="n">
        <f aca="false">IF(MOD(IF(CONFIGURACAO_ISSQN!$B$2="Emolumentos Líquidos",J159,SUM(J159:L159))*CONFIGURACAO_ISSQN!$B$1*10^(2+1),20)=5, TRUNC(IF(CONFIGURACAO_ISSQN!$B$2="Emolumentos Líquidos",J159,SUM(J159:L159))*CONFIGURACAO_ISSQN!$B$1,2), ROUND(IF(CONFIGURACAO_ISSQN!$B$2="Emolumentos Líquidos",J159,SUM(J159:L159))*CONFIGURACAO_ISSQN!$B$1,2))</f>
        <v>7.07</v>
      </c>
      <c r="P159" s="234" t="n">
        <f aca="false">SUM(J159:O159)</f>
        <v>218.88</v>
      </c>
      <c r="Q159" s="235"/>
      <c r="R159" s="235"/>
      <c r="AMJ159" s="226"/>
    </row>
    <row r="160" s="222" customFormat="true" ht="12.8" hidden="false" customHeight="false" outlineLevel="0" collapsed="false">
      <c r="B160" s="227" t="s">
        <v>336</v>
      </c>
      <c r="C160" s="241" t="s">
        <v>175</v>
      </c>
      <c r="D160" s="246" t="n">
        <f aca="false">F159+0.01</f>
        <v>1400.01</v>
      </c>
      <c r="E160" s="242" t="s">
        <v>173</v>
      </c>
      <c r="F160" s="243" t="n">
        <v>2720</v>
      </c>
      <c r="G160" s="274" t="n">
        <f aca="false">'VALORES PARA ALTERAR 2025 - MAR'!B55</f>
        <v>248.07</v>
      </c>
      <c r="H160" s="234" t="n">
        <f aca="false">SUM(J160,L160)</f>
        <v>248.07</v>
      </c>
      <c r="I160" s="231" t="n">
        <f aca="false">SUM(J160:M160)</f>
        <v>343.67</v>
      </c>
      <c r="J160" s="231" t="n">
        <f aca="false">IF(MOD(G160*0.93*10^(2+1),20)=5, TRUNC(G160*0.93,2), ROUND(G160*0.93,2))</f>
        <v>230.71</v>
      </c>
      <c r="K160" s="245" t="s">
        <v>166</v>
      </c>
      <c r="L160" s="245" t="n">
        <f aca="false">IF(MOD(G160*0.07*10^(2+1),20)=5, TRUNC(G160*0.07,2), ROUND(G160*0.07,2))</f>
        <v>17.36</v>
      </c>
      <c r="M160" s="255" t="n">
        <f aca="false">'VALORES PARA ALTERAR 2025 - MAR'!C55</f>
        <v>95.6</v>
      </c>
      <c r="N160" s="227" t="n">
        <f aca="false">IF(MOD(J160*0.8%*10^(2+1),20)=5, TRUNC(J160*0.8%,2), ROUND(J160*0.8%,2))</f>
        <v>1.85</v>
      </c>
      <c r="O160" s="227" t="n">
        <f aca="false">IF(MOD(IF(CONFIGURACAO_ISSQN!$B$2="Emolumentos Líquidos",J160,SUM(J160:L160))*CONFIGURACAO_ISSQN!$B$1*10^(2+1),20)=5, TRUNC(IF(CONFIGURACAO_ISSQN!$B$2="Emolumentos Líquidos",J160,SUM(J160:L160))*CONFIGURACAO_ISSQN!$B$1,2), ROUND(IF(CONFIGURACAO_ISSQN!$B$2="Emolumentos Líquidos",J160,SUM(J160:L160))*CONFIGURACAO_ISSQN!$B$1,2))</f>
        <v>11.54</v>
      </c>
      <c r="P160" s="234" t="n">
        <f aca="false">SUM(J160:O160)</f>
        <v>357.06</v>
      </c>
      <c r="Q160" s="235"/>
      <c r="R160" s="235"/>
      <c r="AMJ160" s="226"/>
    </row>
    <row r="161" s="222" customFormat="true" ht="12.8" hidden="false" customHeight="false" outlineLevel="0" collapsed="false">
      <c r="B161" s="227" t="s">
        <v>337</v>
      </c>
      <c r="C161" s="241" t="s">
        <v>175</v>
      </c>
      <c r="D161" s="246" t="n">
        <f aca="false">F160+0.01</f>
        <v>2720.01</v>
      </c>
      <c r="E161" s="242" t="s">
        <v>173</v>
      </c>
      <c r="F161" s="243" t="n">
        <v>5440</v>
      </c>
      <c r="G161" s="274" t="n">
        <f aca="false">'VALORES PARA ALTERAR 2025 - MAR'!B56</f>
        <v>359.51</v>
      </c>
      <c r="H161" s="234" t="n">
        <f aca="false">SUM(J161,L161)</f>
        <v>359.51</v>
      </c>
      <c r="I161" s="231" t="n">
        <f aca="false">SUM(J161:M161)</f>
        <v>498.03</v>
      </c>
      <c r="J161" s="231" t="n">
        <f aca="false">IF(MOD(G161*0.93*10^(2+1),20)=5, TRUNC(G161*0.93,2), ROUND(G161*0.93,2))</f>
        <v>334.34</v>
      </c>
      <c r="K161" s="245" t="s">
        <v>166</v>
      </c>
      <c r="L161" s="245" t="n">
        <f aca="false">IF(MOD(G161*0.07*10^(2+1),20)=5, TRUNC(G161*0.07,2), ROUND(G161*0.07,2))</f>
        <v>25.17</v>
      </c>
      <c r="M161" s="255" t="n">
        <f aca="false">'VALORES PARA ALTERAR 2025 - MAR'!C56</f>
        <v>138.52</v>
      </c>
      <c r="N161" s="227" t="n">
        <f aca="false">IF(MOD(J161*0.8%*10^(2+1),20)=5, TRUNC(J161*0.8%,2), ROUND(J161*0.8%,2))</f>
        <v>2.67</v>
      </c>
      <c r="O161" s="227" t="n">
        <f aca="false">IF(MOD(IF(CONFIGURACAO_ISSQN!$B$2="Emolumentos Líquidos",J161,SUM(J161:L161))*CONFIGURACAO_ISSQN!$B$1*10^(2+1),20)=5, TRUNC(IF(CONFIGURACAO_ISSQN!$B$2="Emolumentos Líquidos",J161,SUM(J161:L161))*CONFIGURACAO_ISSQN!$B$1,2), ROUND(IF(CONFIGURACAO_ISSQN!$B$2="Emolumentos Líquidos",J161,SUM(J161:L161))*CONFIGURACAO_ISSQN!$B$1,2))</f>
        <v>16.72</v>
      </c>
      <c r="P161" s="234" t="n">
        <f aca="false">SUM(J161:O161)</f>
        <v>517.42</v>
      </c>
      <c r="Q161" s="235"/>
      <c r="R161" s="235"/>
      <c r="AMJ161" s="226"/>
    </row>
    <row r="162" s="222" customFormat="true" ht="12.8" hidden="false" customHeight="false" outlineLevel="0" collapsed="false">
      <c r="B162" s="227" t="s">
        <v>338</v>
      </c>
      <c r="C162" s="241" t="s">
        <v>175</v>
      </c>
      <c r="D162" s="246" t="n">
        <f aca="false">F161+0.01</f>
        <v>5440.01</v>
      </c>
      <c r="E162" s="242" t="s">
        <v>173</v>
      </c>
      <c r="F162" s="243" t="n">
        <v>7000</v>
      </c>
      <c r="G162" s="274" t="n">
        <f aca="false">'VALORES PARA ALTERAR 2025 - MAR'!B57</f>
        <v>497.69</v>
      </c>
      <c r="H162" s="234" t="n">
        <f aca="false">SUM(J162,L162)</f>
        <v>497.69</v>
      </c>
      <c r="I162" s="231" t="n">
        <f aca="false">SUM(J162:M162)</f>
        <v>689.47</v>
      </c>
      <c r="J162" s="231" t="n">
        <f aca="false">IF(MOD(G162*0.93*10^(2+1),20)=5, TRUNC(G162*0.93,2), ROUND(G162*0.93,2))</f>
        <v>462.85</v>
      </c>
      <c r="K162" s="245" t="s">
        <v>166</v>
      </c>
      <c r="L162" s="245" t="n">
        <f aca="false">IF(MOD(G162*0.07*10^(2+1),20)=5, TRUNC(G162*0.07,2), ROUND(G162*0.07,2))</f>
        <v>34.84</v>
      </c>
      <c r="M162" s="255" t="n">
        <f aca="false">'VALORES PARA ALTERAR 2025 - MAR'!C57</f>
        <v>191.78</v>
      </c>
      <c r="N162" s="227" t="n">
        <f aca="false">IF(MOD(J162*0.8%*10^(2+1),20)=5, TRUNC(J162*0.8%,2), ROUND(J162*0.8%,2))</f>
        <v>3.7</v>
      </c>
      <c r="O162" s="227" t="n">
        <f aca="false">IF(MOD(IF(CONFIGURACAO_ISSQN!$B$2="Emolumentos Líquidos",J162,SUM(J162:L162))*CONFIGURACAO_ISSQN!$B$1*10^(2+1),20)=5, TRUNC(IF(CONFIGURACAO_ISSQN!$B$2="Emolumentos Líquidos",J162,SUM(J162:L162))*CONFIGURACAO_ISSQN!$B$1,2), ROUND(IF(CONFIGURACAO_ISSQN!$B$2="Emolumentos Líquidos",J162,SUM(J162:L162))*CONFIGURACAO_ISSQN!$B$1,2))</f>
        <v>23.14</v>
      </c>
      <c r="P162" s="234" t="n">
        <f aca="false">SUM(J162:O162)</f>
        <v>716.31</v>
      </c>
      <c r="Q162" s="235"/>
      <c r="R162" s="235"/>
      <c r="AMJ162" s="226"/>
    </row>
    <row r="163" s="222" customFormat="true" ht="12.8" hidden="false" customHeight="false" outlineLevel="0" collapsed="false">
      <c r="B163" s="227" t="s">
        <v>339</v>
      </c>
      <c r="C163" s="241" t="s">
        <v>175</v>
      </c>
      <c r="D163" s="246" t="n">
        <f aca="false">F162+0.01</f>
        <v>7000.01</v>
      </c>
      <c r="E163" s="242" t="s">
        <v>173</v>
      </c>
      <c r="F163" s="243" t="n">
        <v>14000</v>
      </c>
      <c r="G163" s="274" t="n">
        <f aca="false">'VALORES PARA ALTERAR 2025 - MAR'!B58</f>
        <v>663.72</v>
      </c>
      <c r="H163" s="234" t="n">
        <f aca="false">SUM(J163,L163)</f>
        <v>663.72</v>
      </c>
      <c r="I163" s="231" t="n">
        <f aca="false">SUM(J163:M163)</f>
        <v>919.44</v>
      </c>
      <c r="J163" s="231" t="n">
        <f aca="false">IF(MOD(G163*0.93*10^(2+1),20)=5, TRUNC(G163*0.93,2), ROUND(G163*0.93,2))</f>
        <v>617.26</v>
      </c>
      <c r="K163" s="245" t="s">
        <v>166</v>
      </c>
      <c r="L163" s="245" t="n">
        <f aca="false">IF(MOD(G163*0.07*10^(2+1),20)=5, TRUNC(G163*0.07,2), ROUND(G163*0.07,2))</f>
        <v>46.46</v>
      </c>
      <c r="M163" s="255" t="n">
        <f aca="false">'VALORES PARA ALTERAR 2025 - MAR'!C58</f>
        <v>255.72</v>
      </c>
      <c r="N163" s="227" t="n">
        <f aca="false">IF(MOD(J163*0.8%*10^(2+1),20)=5, TRUNC(J163*0.8%,2), ROUND(J163*0.8%,2))</f>
        <v>4.94</v>
      </c>
      <c r="O163" s="227" t="n">
        <f aca="false">IF(MOD(IF(CONFIGURACAO_ISSQN!$B$2="Emolumentos Líquidos",J163,SUM(J163:L163))*CONFIGURACAO_ISSQN!$B$1*10^(2+1),20)=5, TRUNC(IF(CONFIGURACAO_ISSQN!$B$2="Emolumentos Líquidos",J163,SUM(J163:L163))*CONFIGURACAO_ISSQN!$B$1,2), ROUND(IF(CONFIGURACAO_ISSQN!$B$2="Emolumentos Líquidos",J163,SUM(J163:L163))*CONFIGURACAO_ISSQN!$B$1,2))</f>
        <v>30.86</v>
      </c>
      <c r="P163" s="234" t="n">
        <f aca="false">SUM(J163:O163)</f>
        <v>955.24</v>
      </c>
      <c r="Q163" s="235"/>
      <c r="R163" s="235"/>
      <c r="AMJ163" s="226"/>
    </row>
    <row r="164" s="222" customFormat="true" ht="12.8" hidden="false" customHeight="false" outlineLevel="0" collapsed="false">
      <c r="B164" s="227" t="s">
        <v>340</v>
      </c>
      <c r="C164" s="241" t="s">
        <v>175</v>
      </c>
      <c r="D164" s="246" t="n">
        <f aca="false">F163+0.01</f>
        <v>14000.01</v>
      </c>
      <c r="E164" s="242" t="s">
        <v>173</v>
      </c>
      <c r="F164" s="243" t="n">
        <v>28000</v>
      </c>
      <c r="G164" s="274" t="n">
        <f aca="false">'VALORES PARA ALTERAR 2025 - MAR'!B59</f>
        <v>857.45</v>
      </c>
      <c r="H164" s="234" t="n">
        <f aca="false">SUM(J164,L164)</f>
        <v>857.45</v>
      </c>
      <c r="I164" s="231" t="n">
        <f aca="false">SUM(J164:M164)</f>
        <v>1187.87</v>
      </c>
      <c r="J164" s="231" t="n">
        <f aca="false">IF(MOD(G164*0.93*10^(2+1),20)=5, TRUNC(G164*0.93,2), ROUND(G164*0.93,2))</f>
        <v>797.43</v>
      </c>
      <c r="K164" s="245" t="s">
        <v>166</v>
      </c>
      <c r="L164" s="245" t="n">
        <f aca="false">IF(MOD(G164*0.07*10^(2+1),20)=5, TRUNC(G164*0.07,2), ROUND(G164*0.07,2))</f>
        <v>60.02</v>
      </c>
      <c r="M164" s="255" t="n">
        <f aca="false">'VALORES PARA ALTERAR 2025 - MAR'!C59</f>
        <v>330.42</v>
      </c>
      <c r="N164" s="227" t="n">
        <f aca="false">IF(MOD(J164*0.8%*10^(2+1),20)=5, TRUNC(J164*0.8%,2), ROUND(J164*0.8%,2))</f>
        <v>6.38</v>
      </c>
      <c r="O164" s="227" t="n">
        <f aca="false">IF(MOD(IF(CONFIGURACAO_ISSQN!$B$2="Emolumentos Líquidos",J164,SUM(J164:L164))*CONFIGURACAO_ISSQN!$B$1*10^(2+1),20)=5, TRUNC(IF(CONFIGURACAO_ISSQN!$B$2="Emolumentos Líquidos",J164,SUM(J164:L164))*CONFIGURACAO_ISSQN!$B$1,2), ROUND(IF(CONFIGURACAO_ISSQN!$B$2="Emolumentos Líquidos",J164,SUM(J164:L164))*CONFIGURACAO_ISSQN!$B$1,2))</f>
        <v>39.87</v>
      </c>
      <c r="P164" s="234" t="n">
        <f aca="false">SUM(J164:O164)</f>
        <v>1234.12</v>
      </c>
      <c r="Q164" s="235"/>
      <c r="R164" s="235"/>
      <c r="AMJ164" s="226"/>
    </row>
    <row r="165" s="222" customFormat="true" ht="12.8" hidden="false" customHeight="false" outlineLevel="0" collapsed="false">
      <c r="B165" s="227" t="s">
        <v>341</v>
      </c>
      <c r="C165" s="241" t="s">
        <v>175</v>
      </c>
      <c r="D165" s="246" t="n">
        <f aca="false">F164+0.01</f>
        <v>28000.01</v>
      </c>
      <c r="E165" s="242" t="s">
        <v>173</v>
      </c>
      <c r="F165" s="243" t="n">
        <v>42000</v>
      </c>
      <c r="G165" s="274" t="n">
        <f aca="false">'VALORES PARA ALTERAR 2025 - MAR'!B60</f>
        <v>1078.53</v>
      </c>
      <c r="H165" s="234" t="n">
        <f aca="false">SUM(J165,L165)</f>
        <v>1078.53</v>
      </c>
      <c r="I165" s="231" t="n">
        <f aca="false">SUM(J165:M165)</f>
        <v>1494.12</v>
      </c>
      <c r="J165" s="231" t="n">
        <f aca="false">IF(MOD(G165*0.93*10^(2+1),20)=5, TRUNC(G165*0.93,2), ROUND(G165*0.93,2))</f>
        <v>1003.03</v>
      </c>
      <c r="K165" s="245" t="s">
        <v>166</v>
      </c>
      <c r="L165" s="245" t="n">
        <f aca="false">IF(MOD(G165*0.07*10^(2+1),20)=5, TRUNC(G165*0.07,2), ROUND(G165*0.07,2))</f>
        <v>75.5</v>
      </c>
      <c r="M165" s="255" t="n">
        <f aca="false">'VALORES PARA ALTERAR 2025 - MAR'!C60</f>
        <v>415.59</v>
      </c>
      <c r="N165" s="227" t="n">
        <f aca="false">IF(MOD(J165*0.8%*10^(2+1),20)=5, TRUNC(J165*0.8%,2), ROUND(J165*0.8%,2))</f>
        <v>8.02</v>
      </c>
      <c r="O165" s="227" t="n">
        <f aca="false">IF(MOD(IF(CONFIGURACAO_ISSQN!$B$2="Emolumentos Líquidos",J165,SUM(J165:L165))*CONFIGURACAO_ISSQN!$B$1*10^(2+1),20)=5, TRUNC(IF(CONFIGURACAO_ISSQN!$B$2="Emolumentos Líquidos",J165,SUM(J165:L165))*CONFIGURACAO_ISSQN!$B$1,2), ROUND(IF(CONFIGURACAO_ISSQN!$B$2="Emolumentos Líquidos",J165,SUM(J165:L165))*CONFIGURACAO_ISSQN!$B$1,2))</f>
        <v>50.15</v>
      </c>
      <c r="P165" s="234" t="n">
        <f aca="false">SUM(J165:O165)</f>
        <v>1552.29</v>
      </c>
      <c r="Q165" s="235"/>
      <c r="R165" s="235"/>
      <c r="AMJ165" s="226"/>
    </row>
    <row r="166" s="222" customFormat="true" ht="12.8" hidden="false" customHeight="false" outlineLevel="0" collapsed="false">
      <c r="B166" s="227" t="s">
        <v>342</v>
      </c>
      <c r="C166" s="241" t="s">
        <v>175</v>
      </c>
      <c r="D166" s="246" t="n">
        <f aca="false">F165+0.01</f>
        <v>42000.01</v>
      </c>
      <c r="E166" s="242" t="s">
        <v>173</v>
      </c>
      <c r="F166" s="243" t="n">
        <v>56000</v>
      </c>
      <c r="G166" s="274" t="n">
        <f aca="false">'VALORES PARA ALTERAR 2025 - MAR'!B61</f>
        <v>1327.66</v>
      </c>
      <c r="H166" s="234" t="n">
        <f aca="false">SUM(J166,L166)</f>
        <v>1327.66</v>
      </c>
      <c r="I166" s="231" t="n">
        <f aca="false">SUM(J166:M166)</f>
        <v>1839.21</v>
      </c>
      <c r="J166" s="231" t="n">
        <f aca="false">IF(MOD(G166*0.93*10^(2+1),20)=5, TRUNC(G166*0.93,2), ROUND(G166*0.93,2))</f>
        <v>1234.72</v>
      </c>
      <c r="K166" s="245" t="s">
        <v>166</v>
      </c>
      <c r="L166" s="245" t="n">
        <f aca="false">IF(MOD(G166*0.07*10^(2+1),20)=5, TRUNC(G166*0.07,2), ROUND(G166*0.07,2))</f>
        <v>92.94</v>
      </c>
      <c r="M166" s="255" t="n">
        <f aca="false">'VALORES PARA ALTERAR 2025 - MAR'!C61</f>
        <v>511.55</v>
      </c>
      <c r="N166" s="227" t="n">
        <f aca="false">IF(MOD(J166*0.8%*10^(2+1),20)=5, TRUNC(J166*0.8%,2), ROUND(J166*0.8%,2))</f>
        <v>9.88</v>
      </c>
      <c r="O166" s="227" t="n">
        <f aca="false">IF(MOD(IF(CONFIGURACAO_ISSQN!$B$2="Emolumentos Líquidos",J166,SUM(J166:L166))*CONFIGURACAO_ISSQN!$B$1*10^(2+1),20)=5, TRUNC(IF(CONFIGURACAO_ISSQN!$B$2="Emolumentos Líquidos",J166,SUM(J166:L166))*CONFIGURACAO_ISSQN!$B$1,2), ROUND(IF(CONFIGURACAO_ISSQN!$B$2="Emolumentos Líquidos",J166,SUM(J166:L166))*CONFIGURACAO_ISSQN!$B$1,2))</f>
        <v>61.74</v>
      </c>
      <c r="P166" s="234" t="n">
        <f aca="false">SUM(J166:O166)</f>
        <v>1910.83</v>
      </c>
      <c r="Q166" s="235"/>
      <c r="R166" s="235"/>
      <c r="AMJ166" s="226"/>
    </row>
    <row r="167" s="222" customFormat="true" ht="12.8" hidden="false" customHeight="false" outlineLevel="0" collapsed="false">
      <c r="B167" s="227" t="s">
        <v>343</v>
      </c>
      <c r="C167" s="241" t="s">
        <v>175</v>
      </c>
      <c r="D167" s="246" t="n">
        <f aca="false">F166+0.01</f>
        <v>56000.01</v>
      </c>
      <c r="E167" s="242" t="s">
        <v>173</v>
      </c>
      <c r="F167" s="243" t="n">
        <v>70000</v>
      </c>
      <c r="G167" s="274" t="n">
        <f aca="false">'VALORES PARA ALTERAR 2025 - MAR'!B62</f>
        <v>1604.3</v>
      </c>
      <c r="H167" s="234" t="n">
        <f aca="false">SUM(J167,L167)</f>
        <v>1604.3</v>
      </c>
      <c r="I167" s="231" t="n">
        <f aca="false">SUM(J167:M167)</f>
        <v>2222.48</v>
      </c>
      <c r="J167" s="231" t="n">
        <f aca="false">IF(MOD(G167*0.93*10^(2+1),20)=5, TRUNC(G167*0.93,2), ROUND(G167*0.93,2))</f>
        <v>1492</v>
      </c>
      <c r="K167" s="245" t="s">
        <v>166</v>
      </c>
      <c r="L167" s="245" t="n">
        <f aca="false">IF(MOD(G167*0.07*10^(2+1),20)=5, TRUNC(G167*0.07,2), ROUND(G167*0.07,2))</f>
        <v>112.3</v>
      </c>
      <c r="M167" s="255" t="n">
        <f aca="false">'VALORES PARA ALTERAR 2025 - MAR'!C62</f>
        <v>618.18</v>
      </c>
      <c r="N167" s="227" t="n">
        <f aca="false">IF(MOD(J167*0.8%*10^(2+1),20)=5, TRUNC(J167*0.8%,2), ROUND(J167*0.8%,2))</f>
        <v>11.94</v>
      </c>
      <c r="O167" s="227" t="n">
        <f aca="false">IF(MOD(IF(CONFIGURACAO_ISSQN!$B$2="Emolumentos Líquidos",J167,SUM(J167:L167))*CONFIGURACAO_ISSQN!$B$1*10^(2+1),20)=5, TRUNC(IF(CONFIGURACAO_ISSQN!$B$2="Emolumentos Líquidos",J167,SUM(J167:L167))*CONFIGURACAO_ISSQN!$B$1,2), ROUND(IF(CONFIGURACAO_ISSQN!$B$2="Emolumentos Líquidos",J167,SUM(J167:L167))*CONFIGURACAO_ISSQN!$B$1,2))</f>
        <v>74.6</v>
      </c>
      <c r="P167" s="234" t="n">
        <f aca="false">SUM(J167:O167)</f>
        <v>2309.02</v>
      </c>
      <c r="Q167" s="235"/>
      <c r="R167" s="235"/>
      <c r="AMJ167" s="226"/>
    </row>
    <row r="168" s="222" customFormat="true" ht="12.8" hidden="false" customHeight="false" outlineLevel="0" collapsed="false">
      <c r="B168" s="227" t="s">
        <v>344</v>
      </c>
      <c r="C168" s="241" t="s">
        <v>175</v>
      </c>
      <c r="D168" s="246" t="n">
        <f aca="false">F167+0.01</f>
        <v>70000.01</v>
      </c>
      <c r="E168" s="242" t="s">
        <v>173</v>
      </c>
      <c r="F168" s="243" t="n">
        <v>105000</v>
      </c>
      <c r="G168" s="274" t="n">
        <f aca="false">'VALORES PARA ALTERAR 2025 - MAR'!B63</f>
        <v>2019.13</v>
      </c>
      <c r="H168" s="234" t="n">
        <f aca="false">SUM(J168,L168)</f>
        <v>2019.13</v>
      </c>
      <c r="I168" s="231" t="n">
        <f aca="false">SUM(J168:M168)</f>
        <v>2797.13</v>
      </c>
      <c r="J168" s="231" t="n">
        <f aca="false">IF(MOD(G168*0.93*10^(2+1),20)=5, TRUNC(G168*0.93,2), ROUND(G168*0.93,2))</f>
        <v>1877.79</v>
      </c>
      <c r="K168" s="245" t="s">
        <v>166</v>
      </c>
      <c r="L168" s="245" t="n">
        <f aca="false">IF(MOD(G168*0.07*10^(2+1),20)=5, TRUNC(G168*0.07,2), ROUND(G168*0.07,2))</f>
        <v>141.34</v>
      </c>
      <c r="M168" s="255" t="n">
        <f aca="false">'VALORES PARA ALTERAR 2025 - MAR'!C63</f>
        <v>778</v>
      </c>
      <c r="N168" s="227" t="n">
        <f aca="false">IF(MOD(J168*0.8%*10^(2+1),20)=5, TRUNC(J168*0.8%,2), ROUND(J168*0.8%,2))</f>
        <v>15.02</v>
      </c>
      <c r="O168" s="227" t="n">
        <f aca="false">IF(MOD(IF(CONFIGURACAO_ISSQN!$B$2="Emolumentos Líquidos",J168,SUM(J168:L168))*CONFIGURACAO_ISSQN!$B$1*10^(2+1),20)=5, TRUNC(IF(CONFIGURACAO_ISSQN!$B$2="Emolumentos Líquidos",J168,SUM(J168:L168))*CONFIGURACAO_ISSQN!$B$1,2), ROUND(IF(CONFIGURACAO_ISSQN!$B$2="Emolumentos Líquidos",J168,SUM(J168:L168))*CONFIGURACAO_ISSQN!$B$1,2))</f>
        <v>93.89</v>
      </c>
      <c r="P168" s="234" t="n">
        <f aca="false">SUM(J168:O168)</f>
        <v>2906.04</v>
      </c>
      <c r="Q168" s="235"/>
      <c r="R168" s="235"/>
      <c r="AMJ168" s="226"/>
    </row>
    <row r="169" s="222" customFormat="true" ht="12.8" hidden="false" customHeight="false" outlineLevel="0" collapsed="false">
      <c r="B169" s="227" t="s">
        <v>345</v>
      </c>
      <c r="C169" s="241" t="s">
        <v>175</v>
      </c>
      <c r="D169" s="246" t="n">
        <f aca="false">F168+0.01</f>
        <v>105000.01</v>
      </c>
      <c r="E169" s="242" t="s">
        <v>173</v>
      </c>
      <c r="F169" s="243" t="n">
        <v>140000</v>
      </c>
      <c r="G169" s="274" t="n">
        <f aca="false">'VALORES PARA ALTERAR 2025 - MAR'!B64</f>
        <v>2427.25</v>
      </c>
      <c r="H169" s="234" t="n">
        <f aca="false">SUM(J169,L169)</f>
        <v>2427.25</v>
      </c>
      <c r="I169" s="231" t="n">
        <f aca="false">SUM(J169:M169)</f>
        <v>3555.1</v>
      </c>
      <c r="J169" s="231" t="n">
        <f aca="false">IF(MOD(G169*0.93*10^(2+1),20)=5, TRUNC(G169*0.93,2), ROUND(G169*0.93,2))</f>
        <v>2257.34</v>
      </c>
      <c r="K169" s="245" t="s">
        <v>166</v>
      </c>
      <c r="L169" s="245" t="n">
        <f aca="false">IF(MOD(G169*0.07*10^(2+1),20)=5, TRUNC(G169*0.07,2), ROUND(G169*0.07,2))</f>
        <v>169.91</v>
      </c>
      <c r="M169" s="255" t="n">
        <f aca="false">'VALORES PARA ALTERAR 2025 - MAR'!C64</f>
        <v>1127.85</v>
      </c>
      <c r="N169" s="227" t="n">
        <f aca="false">IF(MOD(J169*0.8%*10^(2+1),20)=5, TRUNC(J169*0.8%,2), ROUND(J169*0.8%,2))</f>
        <v>18.06</v>
      </c>
      <c r="O169" s="227" t="n">
        <f aca="false">IF(MOD(IF(CONFIGURACAO_ISSQN!$B$2="Emolumentos Líquidos",J169,SUM(J169:L169))*CONFIGURACAO_ISSQN!$B$1*10^(2+1),20)=5, TRUNC(IF(CONFIGURACAO_ISSQN!$B$2="Emolumentos Líquidos",J169,SUM(J169:L169))*CONFIGURACAO_ISSQN!$B$1,2), ROUND(IF(CONFIGURACAO_ISSQN!$B$2="Emolumentos Líquidos",J169,SUM(J169:L169))*CONFIGURACAO_ISSQN!$B$1,2))</f>
        <v>112.87</v>
      </c>
      <c r="P169" s="234" t="n">
        <f aca="false">SUM(J169:O169)</f>
        <v>3686.03</v>
      </c>
      <c r="Q169" s="235"/>
      <c r="R169" s="235"/>
      <c r="AMJ169" s="226"/>
    </row>
    <row r="170" s="222" customFormat="true" ht="12.8" hidden="false" customHeight="false" outlineLevel="0" collapsed="false">
      <c r="B170" s="227" t="s">
        <v>346</v>
      </c>
      <c r="C170" s="241" t="s">
        <v>175</v>
      </c>
      <c r="D170" s="246" t="n">
        <f aca="false">F169+0.01</f>
        <v>140000.01</v>
      </c>
      <c r="E170" s="242" t="s">
        <v>173</v>
      </c>
      <c r="F170" s="243" t="n">
        <v>175000</v>
      </c>
      <c r="G170" s="274" t="n">
        <f aca="false">'VALORES PARA ALTERAR 2025 - MAR'!B65</f>
        <v>2595.58</v>
      </c>
      <c r="H170" s="234" t="n">
        <f aca="false">SUM(J170,L170)</f>
        <v>2595.58</v>
      </c>
      <c r="I170" s="231" t="n">
        <f aca="false">SUM(J170:M170)</f>
        <v>3801.73</v>
      </c>
      <c r="J170" s="231" t="n">
        <f aca="false">IF(MOD(G170*0.93*10^(2+1),20)=5, TRUNC(G170*0.93,2), ROUND(G170*0.93,2))</f>
        <v>2413.89</v>
      </c>
      <c r="K170" s="245" t="s">
        <v>166</v>
      </c>
      <c r="L170" s="245" t="n">
        <f aca="false">IF(MOD(G170*0.07*10^(2+1),20)=5, TRUNC(G170*0.07,2), ROUND(G170*0.07,2))</f>
        <v>181.69</v>
      </c>
      <c r="M170" s="255" t="n">
        <f aca="false">'VALORES PARA ALTERAR 2025 - MAR'!C65</f>
        <v>1206.15</v>
      </c>
      <c r="N170" s="227" t="n">
        <f aca="false">IF(MOD(J170*0.8%*10^(2+1),20)=5, TRUNC(J170*0.8%,2), ROUND(J170*0.8%,2))</f>
        <v>19.31</v>
      </c>
      <c r="O170" s="227" t="n">
        <f aca="false">IF(MOD(IF(CONFIGURACAO_ISSQN!$B$2="Emolumentos Líquidos",J170,SUM(J170:L170))*CONFIGURACAO_ISSQN!$B$1*10^(2+1),20)=5, TRUNC(IF(CONFIGURACAO_ISSQN!$B$2="Emolumentos Líquidos",J170,SUM(J170:L170))*CONFIGURACAO_ISSQN!$B$1,2), ROUND(IF(CONFIGURACAO_ISSQN!$B$2="Emolumentos Líquidos",J170,SUM(J170:L170))*CONFIGURACAO_ISSQN!$B$1,2))</f>
        <v>120.69</v>
      </c>
      <c r="P170" s="234" t="n">
        <f aca="false">SUM(J170:O170)</f>
        <v>3941.73</v>
      </c>
      <c r="Q170" s="235"/>
      <c r="R170" s="235"/>
      <c r="AMJ170" s="226"/>
    </row>
    <row r="171" s="222" customFormat="true" ht="12.8" hidden="false" customHeight="false" outlineLevel="0" collapsed="false">
      <c r="B171" s="227" t="s">
        <v>347</v>
      </c>
      <c r="C171" s="241" t="s">
        <v>175</v>
      </c>
      <c r="D171" s="246" t="n">
        <f aca="false">F170+0.01</f>
        <v>175000.01</v>
      </c>
      <c r="E171" s="242" t="s">
        <v>173</v>
      </c>
      <c r="F171" s="243" t="n">
        <v>210000</v>
      </c>
      <c r="G171" s="274" t="n">
        <f aca="false">'VALORES PARA ALTERAR 2025 - MAR'!B66</f>
        <v>2764.26</v>
      </c>
      <c r="H171" s="234" t="n">
        <f aca="false">SUM(J171,L171)</f>
        <v>2764.26</v>
      </c>
      <c r="I171" s="231" t="n">
        <f aca="false">SUM(J171:M171)</f>
        <v>4048.79</v>
      </c>
      <c r="J171" s="231" t="n">
        <f aca="false">IF(MOD(G171*0.93*10^(2+1),20)=5, TRUNC(G171*0.93,2), ROUND(G171*0.93,2))</f>
        <v>2570.76</v>
      </c>
      <c r="K171" s="245" t="s">
        <v>166</v>
      </c>
      <c r="L171" s="245" t="n">
        <f aca="false">IF(MOD(G171*0.07*10^(2+1),20)=5, TRUNC(G171*0.07,2), ROUND(G171*0.07,2))</f>
        <v>193.5</v>
      </c>
      <c r="M171" s="255" t="n">
        <f aca="false">'VALORES PARA ALTERAR 2025 - MAR'!C66</f>
        <v>1284.53</v>
      </c>
      <c r="N171" s="227" t="n">
        <f aca="false">IF(MOD(J171*0.8%*10^(2+1),20)=5, TRUNC(J171*0.8%,2), ROUND(J171*0.8%,2))</f>
        <v>20.57</v>
      </c>
      <c r="O171" s="227" t="n">
        <f aca="false">IF(MOD(IF(CONFIGURACAO_ISSQN!$B$2="Emolumentos Líquidos",J171,SUM(J171:L171))*CONFIGURACAO_ISSQN!$B$1*10^(2+1),20)=5, TRUNC(IF(CONFIGURACAO_ISSQN!$B$2="Emolumentos Líquidos",J171,SUM(J171:L171))*CONFIGURACAO_ISSQN!$B$1,2), ROUND(IF(CONFIGURACAO_ISSQN!$B$2="Emolumentos Líquidos",J171,SUM(J171:L171))*CONFIGURACAO_ISSQN!$B$1,2))</f>
        <v>128.54</v>
      </c>
      <c r="P171" s="234" t="n">
        <f aca="false">SUM(J171:O171)</f>
        <v>4197.9</v>
      </c>
      <c r="Q171" s="235"/>
      <c r="R171" s="235"/>
      <c r="AMJ171" s="226"/>
    </row>
    <row r="172" s="222" customFormat="true" ht="12.8" hidden="false" customHeight="false" outlineLevel="0" collapsed="false">
      <c r="B172" s="227" t="s">
        <v>348</v>
      </c>
      <c r="C172" s="241" t="s">
        <v>175</v>
      </c>
      <c r="D172" s="246" t="n">
        <f aca="false">F171+0.01</f>
        <v>210000.01</v>
      </c>
      <c r="E172" s="242" t="s">
        <v>173</v>
      </c>
      <c r="F172" s="243" t="n">
        <v>280000</v>
      </c>
      <c r="G172" s="274" t="n">
        <f aca="false">'VALORES PARA ALTERAR 2025 - MAR'!B67</f>
        <v>2933.41</v>
      </c>
      <c r="H172" s="234" t="n">
        <f aca="false">SUM(J172,L172)</f>
        <v>2933.41</v>
      </c>
      <c r="I172" s="231" t="n">
        <f aca="false">SUM(J172:M172)</f>
        <v>4558.68</v>
      </c>
      <c r="J172" s="231" t="n">
        <f aca="false">IF(MOD(G172*0.93*10^(2+1),20)=5, TRUNC(G172*0.93,2), ROUND(G172*0.93,2))</f>
        <v>2728.07</v>
      </c>
      <c r="K172" s="245" t="s">
        <v>166</v>
      </c>
      <c r="L172" s="245" t="n">
        <f aca="false">IF(MOD(G172*0.07*10^(2+1),20)=5, TRUNC(G172*0.07,2), ROUND(G172*0.07,2))</f>
        <v>205.34</v>
      </c>
      <c r="M172" s="255" t="n">
        <f aca="false">'VALORES PARA ALTERAR 2025 - MAR'!C67</f>
        <v>1625.27</v>
      </c>
      <c r="N172" s="227" t="n">
        <f aca="false">IF(MOD(J172*0.8%*10^(2+1),20)=5, TRUNC(J172*0.8%,2), ROUND(J172*0.8%,2))</f>
        <v>21.82</v>
      </c>
      <c r="O172" s="227" t="n">
        <f aca="false">IF(MOD(IF(CONFIGURACAO_ISSQN!$B$2="Emolumentos Líquidos",J172,SUM(J172:L172))*CONFIGURACAO_ISSQN!$B$1*10^(2+1),20)=5, TRUNC(IF(CONFIGURACAO_ISSQN!$B$2="Emolumentos Líquidos",J172,SUM(J172:L172))*CONFIGURACAO_ISSQN!$B$1,2), ROUND(IF(CONFIGURACAO_ISSQN!$B$2="Emolumentos Líquidos",J172,SUM(J172:L172))*CONFIGURACAO_ISSQN!$B$1,2))</f>
        <v>136.4</v>
      </c>
      <c r="P172" s="234" t="n">
        <f aca="false">SUM(J172:O172)</f>
        <v>4716.9</v>
      </c>
      <c r="Q172" s="235"/>
      <c r="R172" s="235"/>
      <c r="AMJ172" s="226"/>
    </row>
    <row r="173" s="222" customFormat="true" ht="12.8" hidden="false" customHeight="false" outlineLevel="0" collapsed="false">
      <c r="B173" s="227" t="s">
        <v>349</v>
      </c>
      <c r="C173" s="241" t="s">
        <v>175</v>
      </c>
      <c r="D173" s="246" t="n">
        <f aca="false">F172+0.01</f>
        <v>280000.01</v>
      </c>
      <c r="E173" s="242" t="s">
        <v>173</v>
      </c>
      <c r="F173" s="243" t="n">
        <v>350000</v>
      </c>
      <c r="G173" s="274" t="n">
        <f aca="false">'VALORES PARA ALTERAR 2025 - MAR'!B68</f>
        <v>3014.14</v>
      </c>
      <c r="H173" s="234" t="n">
        <f aca="false">SUM(J173,L173)</f>
        <v>3014.14</v>
      </c>
      <c r="I173" s="231" t="n">
        <f aca="false">SUM(J173:M173)</f>
        <v>4684.27</v>
      </c>
      <c r="J173" s="231" t="n">
        <f aca="false">IF(MOD(G173*0.93*10^(2+1),20)=5, TRUNC(G173*0.93,2), ROUND(G173*0.93,2))</f>
        <v>2803.15</v>
      </c>
      <c r="K173" s="245" t="s">
        <v>166</v>
      </c>
      <c r="L173" s="245" t="n">
        <f aca="false">IF(MOD(G173*0.07*10^(2+1),20)=5, TRUNC(G173*0.07,2), ROUND(G173*0.07,2))</f>
        <v>210.99</v>
      </c>
      <c r="M173" s="255" t="n">
        <f aca="false">'VALORES PARA ALTERAR 2025 - MAR'!C68</f>
        <v>1670.13</v>
      </c>
      <c r="N173" s="227" t="n">
        <f aca="false">IF(MOD(J173*0.8%*10^(2+1),20)=5, TRUNC(J173*0.8%,2), ROUND(J173*0.8%,2))</f>
        <v>22.43</v>
      </c>
      <c r="O173" s="227" t="n">
        <f aca="false">IF(MOD(IF(CONFIGURACAO_ISSQN!$B$2="Emolumentos Líquidos",J173,SUM(J173:L173))*CONFIGURACAO_ISSQN!$B$1*10^(2+1),20)=5, TRUNC(IF(CONFIGURACAO_ISSQN!$B$2="Emolumentos Líquidos",J173,SUM(J173:L173))*CONFIGURACAO_ISSQN!$B$1,2), ROUND(IF(CONFIGURACAO_ISSQN!$B$2="Emolumentos Líquidos",J173,SUM(J173:L173))*CONFIGURACAO_ISSQN!$B$1,2))</f>
        <v>140.16</v>
      </c>
      <c r="P173" s="234" t="n">
        <f aca="false">SUM(J173:O173)</f>
        <v>4846.86</v>
      </c>
      <c r="Q173" s="235"/>
      <c r="R173" s="235"/>
      <c r="AMJ173" s="226"/>
    </row>
    <row r="174" s="222" customFormat="true" ht="12.8" hidden="false" customHeight="false" outlineLevel="0" collapsed="false">
      <c r="B174" s="227" t="s">
        <v>350</v>
      </c>
      <c r="C174" s="241" t="s">
        <v>175</v>
      </c>
      <c r="D174" s="246" t="n">
        <f aca="false">F173+0.01</f>
        <v>350000.01</v>
      </c>
      <c r="E174" s="242" t="s">
        <v>173</v>
      </c>
      <c r="F174" s="243" t="n">
        <v>420000</v>
      </c>
      <c r="G174" s="274" t="n">
        <f aca="false">'VALORES PARA ALTERAR 2025 - MAR'!B69</f>
        <v>3095.31</v>
      </c>
      <c r="H174" s="234" t="n">
        <f aca="false">SUM(J174,L174)</f>
        <v>3095.31</v>
      </c>
      <c r="I174" s="231" t="n">
        <f aca="false">SUM(J174:M174)</f>
        <v>4810.41</v>
      </c>
      <c r="J174" s="231" t="n">
        <f aca="false">IF(MOD(G174*0.93*10^(2+1),20)=5, TRUNC(G174*0.93,2), ROUND(G174*0.93,2))</f>
        <v>2878.64</v>
      </c>
      <c r="K174" s="245" t="s">
        <v>166</v>
      </c>
      <c r="L174" s="245" t="n">
        <f aca="false">IF(MOD(G174*0.07*10^(2+1),20)=5, TRUNC(G174*0.07,2), ROUND(G174*0.07,2))</f>
        <v>216.67</v>
      </c>
      <c r="M174" s="255" t="n">
        <f aca="false">'VALORES PARA ALTERAR 2025 - MAR'!C69</f>
        <v>1715.1</v>
      </c>
      <c r="N174" s="227" t="n">
        <f aca="false">IF(MOD(J174*0.8%*10^(2+1),20)=5, TRUNC(J174*0.8%,2), ROUND(J174*0.8%,2))</f>
        <v>23.03</v>
      </c>
      <c r="O174" s="227" t="n">
        <f aca="false">IF(MOD(IF(CONFIGURACAO_ISSQN!$B$2="Emolumentos Líquidos",J174,SUM(J174:L174))*CONFIGURACAO_ISSQN!$B$1*10^(2+1),20)=5, TRUNC(IF(CONFIGURACAO_ISSQN!$B$2="Emolumentos Líquidos",J174,SUM(J174:L174))*CONFIGURACAO_ISSQN!$B$1,2), ROUND(IF(CONFIGURACAO_ISSQN!$B$2="Emolumentos Líquidos",J174,SUM(J174:L174))*CONFIGURACAO_ISSQN!$B$1,2))</f>
        <v>143.93</v>
      </c>
      <c r="P174" s="234" t="n">
        <f aca="false">SUM(J174:O174)</f>
        <v>4977.37</v>
      </c>
      <c r="Q174" s="235"/>
      <c r="R174" s="235"/>
      <c r="AMJ174" s="226"/>
    </row>
    <row r="175" s="222" customFormat="true" ht="12.8" hidden="false" customHeight="false" outlineLevel="0" collapsed="false">
      <c r="B175" s="227" t="s">
        <v>351</v>
      </c>
      <c r="C175" s="241" t="s">
        <v>175</v>
      </c>
      <c r="D175" s="246" t="n">
        <f aca="false">F174+0.01</f>
        <v>420000.01</v>
      </c>
      <c r="E175" s="242" t="s">
        <v>173</v>
      </c>
      <c r="F175" s="243" t="n">
        <v>560000</v>
      </c>
      <c r="G175" s="274" t="n">
        <f aca="false">'VALORES PARA ALTERAR 2025 - MAR'!B70</f>
        <v>3176.98</v>
      </c>
      <c r="H175" s="234" t="n">
        <f aca="false">SUM(J175,L175)</f>
        <v>3176.98</v>
      </c>
      <c r="I175" s="231" t="n">
        <f aca="false">SUM(J175:M175)</f>
        <v>5276.15</v>
      </c>
      <c r="J175" s="231" t="n">
        <f aca="false">IF(MOD(G175*0.93*10^(2+1),20)=5, TRUNC(G175*0.93,2), ROUND(G175*0.93,2))</f>
        <v>2954.59</v>
      </c>
      <c r="K175" s="245" t="s">
        <v>166</v>
      </c>
      <c r="L175" s="245" t="n">
        <f aca="false">IF(MOD(G175*0.07*10^(2+1),20)=5, TRUNC(G175*0.07,2), ROUND(G175*0.07,2))</f>
        <v>222.39</v>
      </c>
      <c r="M175" s="255" t="n">
        <f aca="false">'VALORES PARA ALTERAR 2025 - MAR'!C70</f>
        <v>2099.17</v>
      </c>
      <c r="N175" s="227" t="n">
        <f aca="false">IF(MOD(J175*0.8%*10^(2+1),20)=5, TRUNC(J175*0.8%,2), ROUND(J175*0.8%,2))</f>
        <v>23.64</v>
      </c>
      <c r="O175" s="227" t="n">
        <f aca="false">IF(MOD(IF(CONFIGURACAO_ISSQN!$B$2="Emolumentos Líquidos",J175,SUM(J175:L175))*CONFIGURACAO_ISSQN!$B$1*10^(2+1),20)=5, TRUNC(IF(CONFIGURACAO_ISSQN!$B$2="Emolumentos Líquidos",J175,SUM(J175:L175))*CONFIGURACAO_ISSQN!$B$1,2), ROUND(IF(CONFIGURACAO_ISSQN!$B$2="Emolumentos Líquidos",J175,SUM(J175:L175))*CONFIGURACAO_ISSQN!$B$1,2))</f>
        <v>147.73</v>
      </c>
      <c r="P175" s="234" t="n">
        <f aca="false">SUM(J175:O175)</f>
        <v>5447.52</v>
      </c>
      <c r="Q175" s="235"/>
      <c r="R175" s="235"/>
      <c r="AMJ175" s="226"/>
    </row>
    <row r="176" s="222" customFormat="true" ht="12.8" hidden="false" customHeight="false" outlineLevel="0" collapsed="false">
      <c r="B176" s="227" t="s">
        <v>352</v>
      </c>
      <c r="C176" s="241" t="s">
        <v>175</v>
      </c>
      <c r="D176" s="246" t="n">
        <f aca="false">F175+0.01</f>
        <v>560000.01</v>
      </c>
      <c r="E176" s="242" t="s">
        <v>173</v>
      </c>
      <c r="F176" s="243" t="n">
        <v>700000</v>
      </c>
      <c r="G176" s="274" t="n">
        <f aca="false">'VALORES PARA ALTERAR 2025 - MAR'!B71</f>
        <v>3351.48</v>
      </c>
      <c r="H176" s="234" t="n">
        <f aca="false">SUM(J176,L176)</f>
        <v>3351.48</v>
      </c>
      <c r="I176" s="231" t="n">
        <f aca="false">SUM(J176:M176)</f>
        <v>5566.15</v>
      </c>
      <c r="J176" s="231" t="n">
        <f aca="false">IF(MOD(G176*0.93*10^(2+1),20)=5, TRUNC(G176*0.93,2), ROUND(G176*0.93,2))</f>
        <v>3116.88</v>
      </c>
      <c r="K176" s="245" t="s">
        <v>166</v>
      </c>
      <c r="L176" s="245" t="n">
        <f aca="false">IF(MOD(G176*0.07*10^(2+1),20)=5, TRUNC(G176*0.07,2), ROUND(G176*0.07,2))</f>
        <v>234.6</v>
      </c>
      <c r="M176" s="255" t="n">
        <f aca="false">'VALORES PARA ALTERAR 2025 - MAR'!C71</f>
        <v>2214.67</v>
      </c>
      <c r="N176" s="227" t="n">
        <f aca="false">IF(MOD(J176*0.8%*10^(2+1),20)=5, TRUNC(J176*0.8%,2), ROUND(J176*0.8%,2))</f>
        <v>24.94</v>
      </c>
      <c r="O176" s="227" t="n">
        <f aca="false">IF(MOD(IF(CONFIGURACAO_ISSQN!$B$2="Emolumentos Líquidos",J176,SUM(J176:L176))*CONFIGURACAO_ISSQN!$B$1*10^(2+1),20)=5, TRUNC(IF(CONFIGURACAO_ISSQN!$B$2="Emolumentos Líquidos",J176,SUM(J176:L176))*CONFIGURACAO_ISSQN!$B$1,2), ROUND(IF(CONFIGURACAO_ISSQN!$B$2="Emolumentos Líquidos",J176,SUM(J176:L176))*CONFIGURACAO_ISSQN!$B$1,2))</f>
        <v>155.84</v>
      </c>
      <c r="P176" s="234" t="n">
        <f aca="false">SUM(J176:O176)</f>
        <v>5746.93</v>
      </c>
      <c r="Q176" s="235"/>
      <c r="R176" s="235"/>
      <c r="AMJ176" s="226"/>
    </row>
    <row r="177" s="222" customFormat="true" ht="12.8" hidden="false" customHeight="false" outlineLevel="0" collapsed="false">
      <c r="B177" s="227" t="s">
        <v>353</v>
      </c>
      <c r="C177" s="241" t="s">
        <v>175</v>
      </c>
      <c r="D177" s="246" t="n">
        <f aca="false">F176+0.01</f>
        <v>700000.01</v>
      </c>
      <c r="E177" s="242" t="s">
        <v>173</v>
      </c>
      <c r="F177" s="243" t="n">
        <v>840000</v>
      </c>
      <c r="G177" s="274" t="n">
        <f aca="false">'VALORES PARA ALTERAR 2025 - MAR'!B72</f>
        <v>3526.44</v>
      </c>
      <c r="H177" s="234" t="n">
        <f aca="false">SUM(J177,L177)</f>
        <v>3526.44</v>
      </c>
      <c r="I177" s="231" t="n">
        <f aca="false">SUM(J177:M177)</f>
        <v>5856.73</v>
      </c>
      <c r="J177" s="231" t="n">
        <f aca="false">IF(MOD(G177*0.93*10^(2+1),20)=5, TRUNC(G177*0.93,2), ROUND(G177*0.93,2))</f>
        <v>3279.59</v>
      </c>
      <c r="K177" s="245" t="s">
        <v>166</v>
      </c>
      <c r="L177" s="245" t="n">
        <f aca="false">IF(MOD(G177*0.07*10^(2+1),20)=5, TRUNC(G177*0.07,2), ROUND(G177*0.07,2))</f>
        <v>246.85</v>
      </c>
      <c r="M177" s="255" t="n">
        <f aca="false">'VALORES PARA ALTERAR 2025 - MAR'!C72</f>
        <v>2330.29</v>
      </c>
      <c r="N177" s="227" t="n">
        <f aca="false">IF(MOD(J177*0.8%*10^(2+1),20)=5, TRUNC(J177*0.8%,2), ROUND(J177*0.8%,2))</f>
        <v>26.24</v>
      </c>
      <c r="O177" s="227" t="n">
        <f aca="false">IF(MOD(IF(CONFIGURACAO_ISSQN!$B$2="Emolumentos Líquidos",J177,SUM(J177:L177))*CONFIGURACAO_ISSQN!$B$1*10^(2+1),20)=5, TRUNC(IF(CONFIGURACAO_ISSQN!$B$2="Emolumentos Líquidos",J177,SUM(J177:L177))*CONFIGURACAO_ISSQN!$B$1,2), ROUND(IF(CONFIGURACAO_ISSQN!$B$2="Emolumentos Líquidos",J177,SUM(J177:L177))*CONFIGURACAO_ISSQN!$B$1,2))</f>
        <v>163.98</v>
      </c>
      <c r="P177" s="234" t="n">
        <f aca="false">SUM(J177:O177)</f>
        <v>6046.95</v>
      </c>
      <c r="Q177" s="235"/>
      <c r="R177" s="235"/>
      <c r="AMJ177" s="226"/>
    </row>
    <row r="178" s="222" customFormat="true" ht="12.8" hidden="false" customHeight="false" outlineLevel="0" collapsed="false">
      <c r="B178" s="227" t="s">
        <v>354</v>
      </c>
      <c r="C178" s="241" t="s">
        <v>175</v>
      </c>
      <c r="D178" s="246" t="n">
        <f aca="false">F177+0.01</f>
        <v>840000.01</v>
      </c>
      <c r="E178" s="242" t="s">
        <v>173</v>
      </c>
      <c r="F178" s="243" t="n">
        <v>1120000</v>
      </c>
      <c r="G178" s="274" t="n">
        <f aca="false">'VALORES PARA ALTERAR 2025 - MAR'!B73</f>
        <v>3702.02</v>
      </c>
      <c r="H178" s="234" t="n">
        <f aca="false">SUM(J178,L178)</f>
        <v>3702.02</v>
      </c>
      <c r="I178" s="231" t="n">
        <f aca="false">SUM(J178:M178)</f>
        <v>6559.49</v>
      </c>
      <c r="J178" s="231" t="n">
        <f aca="false">IF(MOD(G178*0.93*10^(2+1),20)=5, TRUNC(G178*0.93,2), ROUND(G178*0.93,2))</f>
        <v>3442.88</v>
      </c>
      <c r="K178" s="245" t="s">
        <v>166</v>
      </c>
      <c r="L178" s="245" t="n">
        <f aca="false">IF(MOD(G178*0.07*10^(2+1),20)=5, TRUNC(G178*0.07,2), ROUND(G178*0.07,2))</f>
        <v>259.14</v>
      </c>
      <c r="M178" s="255" t="n">
        <f aca="false">'VALORES PARA ALTERAR 2025 - MAR'!C73</f>
        <v>2857.47</v>
      </c>
      <c r="N178" s="227" t="n">
        <f aca="false">IF(MOD(J178*0.8%*10^(2+1),20)=5, TRUNC(J178*0.8%,2), ROUND(J178*0.8%,2))</f>
        <v>27.54</v>
      </c>
      <c r="O178" s="227" t="n">
        <f aca="false">IF(MOD(IF(CONFIGURACAO_ISSQN!$B$2="Emolumentos Líquidos",J178,SUM(J178:L178))*CONFIGURACAO_ISSQN!$B$1*10^(2+1),20)=5, TRUNC(IF(CONFIGURACAO_ISSQN!$B$2="Emolumentos Líquidos",J178,SUM(J178:L178))*CONFIGURACAO_ISSQN!$B$1,2), ROUND(IF(CONFIGURACAO_ISSQN!$B$2="Emolumentos Líquidos",J178,SUM(J178:L178))*CONFIGURACAO_ISSQN!$B$1,2))</f>
        <v>172.14</v>
      </c>
      <c r="P178" s="234" t="n">
        <f aca="false">SUM(J178:O178)</f>
        <v>6759.17</v>
      </c>
      <c r="Q178" s="235"/>
      <c r="R178" s="235"/>
      <c r="AMJ178" s="226"/>
    </row>
    <row r="179" s="222" customFormat="true" ht="12.8" hidden="false" customHeight="false" outlineLevel="0" collapsed="false">
      <c r="B179" s="227" t="s">
        <v>355</v>
      </c>
      <c r="C179" s="241" t="s">
        <v>175</v>
      </c>
      <c r="D179" s="246" t="n">
        <f aca="false">F178+0.01</f>
        <v>1120000.01</v>
      </c>
      <c r="E179" s="242" t="s">
        <v>173</v>
      </c>
      <c r="F179" s="243" t="n">
        <v>1400000</v>
      </c>
      <c r="G179" s="274" t="n">
        <f aca="false">'VALORES PARA ALTERAR 2025 - MAR'!B74</f>
        <v>4009.87</v>
      </c>
      <c r="H179" s="234" t="n">
        <f aca="false">SUM(J179,L179)</f>
        <v>4009.87</v>
      </c>
      <c r="I179" s="231" t="n">
        <f aca="false">SUM(J179:M179)</f>
        <v>7105.07</v>
      </c>
      <c r="J179" s="231" t="n">
        <f aca="false">IF(MOD(G179*0.93*10^(2+1),20)=5, TRUNC(G179*0.93,2), ROUND(G179*0.93,2))</f>
        <v>3729.18</v>
      </c>
      <c r="K179" s="245" t="s">
        <v>166</v>
      </c>
      <c r="L179" s="245" t="n">
        <f aca="false">IF(MOD(G179*0.07*10^(2+1),20)=5, TRUNC(G179*0.07,2), ROUND(G179*0.07,2))</f>
        <v>280.69</v>
      </c>
      <c r="M179" s="255" t="n">
        <f aca="false">'VALORES PARA ALTERAR 2025 - MAR'!C74</f>
        <v>3095.2</v>
      </c>
      <c r="N179" s="227" t="n">
        <f aca="false">IF(MOD(J179*0.8%*10^(2+1),20)=5, TRUNC(J179*0.8%,2), ROUND(J179*0.8%,2))</f>
        <v>29.83</v>
      </c>
      <c r="O179" s="227" t="n">
        <f aca="false">IF(MOD(IF(CONFIGURACAO_ISSQN!$B$2="Emolumentos Líquidos",J179,SUM(J179:L179))*CONFIGURACAO_ISSQN!$B$1*10^(2+1),20)=5, TRUNC(IF(CONFIGURACAO_ISSQN!$B$2="Emolumentos Líquidos",J179,SUM(J179:L179))*CONFIGURACAO_ISSQN!$B$1,2), ROUND(IF(CONFIGURACAO_ISSQN!$B$2="Emolumentos Líquidos",J179,SUM(J179:L179))*CONFIGURACAO_ISSQN!$B$1,2))</f>
        <v>186.46</v>
      </c>
      <c r="P179" s="234" t="n">
        <f aca="false">SUM(J179:O179)</f>
        <v>7321.36</v>
      </c>
      <c r="Q179" s="235"/>
      <c r="R179" s="235"/>
      <c r="AMJ179" s="226"/>
    </row>
    <row r="180" s="222" customFormat="true" ht="12.8" hidden="false" customHeight="false" outlineLevel="0" collapsed="false">
      <c r="B180" s="227" t="s">
        <v>356</v>
      </c>
      <c r="C180" s="241" t="s">
        <v>175</v>
      </c>
      <c r="D180" s="246" t="n">
        <f aca="false">F179+0.01</f>
        <v>1400000.01</v>
      </c>
      <c r="E180" s="242" t="s">
        <v>173</v>
      </c>
      <c r="F180" s="243" t="n">
        <v>1680000</v>
      </c>
      <c r="G180" s="274" t="n">
        <f aca="false">'VALORES PARA ALTERAR 2025 - MAR'!B75</f>
        <v>4318.29</v>
      </c>
      <c r="H180" s="234" t="n">
        <f aca="false">SUM(J180,L180)</f>
        <v>4318.29</v>
      </c>
      <c r="I180" s="231" t="n">
        <f aca="false">SUM(J180:M180)</f>
        <v>7651.57</v>
      </c>
      <c r="J180" s="231" t="n">
        <f aca="false">IF(MOD(G180*0.93*10^(2+1),20)=5, TRUNC(G180*0.93,2), ROUND(G180*0.93,2))</f>
        <v>4016.01</v>
      </c>
      <c r="K180" s="245" t="s">
        <v>166</v>
      </c>
      <c r="L180" s="245" t="n">
        <f aca="false">IF(MOD(G180*0.07*10^(2+1),20)=5, TRUNC(G180*0.07,2), ROUND(G180*0.07,2))</f>
        <v>302.28</v>
      </c>
      <c r="M180" s="255" t="n">
        <f aca="false">'VALORES PARA ALTERAR 2025 - MAR'!C75</f>
        <v>3333.28</v>
      </c>
      <c r="N180" s="227" t="n">
        <f aca="false">IF(MOD(J180*0.8%*10^(2+1),20)=5, TRUNC(J180*0.8%,2), ROUND(J180*0.8%,2))</f>
        <v>32.13</v>
      </c>
      <c r="O180" s="227" t="n">
        <f aca="false">IF(MOD(IF(CONFIGURACAO_ISSQN!$B$2="Emolumentos Líquidos",J180,SUM(J180:L180))*CONFIGURACAO_ISSQN!$B$1*10^(2+1),20)=5, TRUNC(IF(CONFIGURACAO_ISSQN!$B$2="Emolumentos Líquidos",J180,SUM(J180:L180))*CONFIGURACAO_ISSQN!$B$1,2), ROUND(IF(CONFIGURACAO_ISSQN!$B$2="Emolumentos Líquidos",J180,SUM(J180:L180))*CONFIGURACAO_ISSQN!$B$1,2))</f>
        <v>200.8</v>
      </c>
      <c r="P180" s="234" t="n">
        <f aca="false">SUM(J180:O180)</f>
        <v>7884.5</v>
      </c>
      <c r="Q180" s="235"/>
      <c r="R180" s="235"/>
      <c r="AMJ180" s="226"/>
    </row>
    <row r="181" s="222" customFormat="true" ht="12.8" hidden="false" customHeight="false" outlineLevel="0" collapsed="false">
      <c r="B181" s="227" t="s">
        <v>357</v>
      </c>
      <c r="C181" s="241" t="s">
        <v>175</v>
      </c>
      <c r="D181" s="246" t="n">
        <f aca="false">F180+0.01</f>
        <v>1680000.01</v>
      </c>
      <c r="E181" s="242" t="s">
        <v>173</v>
      </c>
      <c r="F181" s="243" t="n">
        <v>3200000</v>
      </c>
      <c r="G181" s="274" t="n">
        <f aca="false">'VALORES PARA ALTERAR 2025 - MAR'!B76</f>
        <v>4627.41</v>
      </c>
      <c r="H181" s="234" t="n">
        <f aca="false">SUM(J181,L181)</f>
        <v>4627.41</v>
      </c>
      <c r="I181" s="231" t="n">
        <f aca="false">SUM(J181:M181)</f>
        <v>8199.17</v>
      </c>
      <c r="J181" s="231" t="n">
        <f aca="false">IF(MOD(G181*0.93*10^(2+1),20)=5, TRUNC(G181*0.93,2), ROUND(G181*0.93,2))</f>
        <v>4303.49</v>
      </c>
      <c r="K181" s="245" t="s">
        <v>166</v>
      </c>
      <c r="L181" s="245" t="n">
        <f aca="false">IF(MOD(G181*0.07*10^(2+1),20)=5, TRUNC(G181*0.07,2), ROUND(G181*0.07,2))</f>
        <v>323.92</v>
      </c>
      <c r="M181" s="255" t="n">
        <f aca="false">'VALORES PARA ALTERAR 2025 - MAR'!C76</f>
        <v>3571.76</v>
      </c>
      <c r="N181" s="227" t="n">
        <f aca="false">IF(MOD(J181*0.8%*10^(2+1),20)=5, TRUNC(J181*0.8%,2), ROUND(J181*0.8%,2))</f>
        <v>34.43</v>
      </c>
      <c r="O181" s="227" t="n">
        <f aca="false">IF(MOD(IF(CONFIGURACAO_ISSQN!$B$2="Emolumentos Líquidos",J181,SUM(J181:L181))*CONFIGURACAO_ISSQN!$B$1*10^(2+1),20)=5, TRUNC(IF(CONFIGURACAO_ISSQN!$B$2="Emolumentos Líquidos",J181,SUM(J181:L181))*CONFIGURACAO_ISSQN!$B$1,2), ROUND(IF(CONFIGURACAO_ISSQN!$B$2="Emolumentos Líquidos",J181,SUM(J181:L181))*CONFIGURACAO_ISSQN!$B$1,2))</f>
        <v>215.17</v>
      </c>
      <c r="P181" s="234" t="n">
        <f aca="false">SUM(J181:O181)</f>
        <v>8448.77</v>
      </c>
      <c r="Q181" s="235"/>
      <c r="R181" s="235"/>
      <c r="AMJ181" s="226"/>
    </row>
    <row r="182" s="222" customFormat="true" ht="12.8" hidden="false" customHeight="false" outlineLevel="0" collapsed="false">
      <c r="B182" s="275" t="s">
        <v>358</v>
      </c>
      <c r="C182" s="276" t="s">
        <v>175</v>
      </c>
      <c r="D182" s="277" t="n">
        <f aca="false">F181+0.01</f>
        <v>3200000.01</v>
      </c>
      <c r="E182" s="278" t="s">
        <v>173</v>
      </c>
      <c r="F182" s="279" t="n">
        <v>3700000</v>
      </c>
      <c r="G182" s="280" t="n">
        <f aca="false">'VALORES PARA ALTERAR 2025 - MAR'!B77</f>
        <v>7770.21</v>
      </c>
      <c r="H182" s="281" t="n">
        <f aca="false">SUM(J182,L182)</f>
        <v>5963.63</v>
      </c>
      <c r="I182" s="282" t="n">
        <f aca="false">SUM(J182:M182)</f>
        <v>12235.05</v>
      </c>
      <c r="J182" s="231" t="n">
        <f aca="false">G182-K182-L182</f>
        <v>5419.72</v>
      </c>
      <c r="K182" s="245" t="n">
        <f aca="false">IF(MOD((G182-L182)*0.25*10^(2+1),20)=5, TRUNC((G182-L182)*0.25,2), ROUND((G182-L182)*0.25,2))</f>
        <v>1806.58</v>
      </c>
      <c r="L182" s="283" t="n">
        <f aca="false">IF(MOD(G182*0.07*10^(2+1),20)=5, TRUNC(G182*0.07,2), ROUND(G182*0.07,2))</f>
        <v>543.91</v>
      </c>
      <c r="M182" s="255" t="n">
        <f aca="false">'VALORES PARA ALTERAR 2025 - MAR'!C77</f>
        <v>4464.84</v>
      </c>
      <c r="N182" s="227" t="n">
        <f aca="false">IF(MOD(J182*0.8%*10^(2+1),20)=5, TRUNC(J182*0.8%,2), ROUND(J182*0.8%,2))</f>
        <v>43.36</v>
      </c>
      <c r="O182" s="227" t="n">
        <f aca="false">IF(MOD(IF(CONFIGURACAO_ISSQN!$B$2="Emolumentos Líquidos",J182,SUM(J182:L182))*CONFIGURACAO_ISSQN!$B$1*10^(2+1),20)=5, TRUNC(IF(CONFIGURACAO_ISSQN!$B$2="Emolumentos Líquidos",J182,SUM(J182:L182))*CONFIGURACAO_ISSQN!$B$1,2), ROUND(IF(CONFIGURACAO_ISSQN!$B$2="Emolumentos Líquidos",J182,SUM(J182:L182))*CONFIGURACAO_ISSQN!$B$1,2))</f>
        <v>270.99</v>
      </c>
      <c r="P182" s="281" t="n">
        <f aca="false">SUM(J182:O182)</f>
        <v>12549.4</v>
      </c>
      <c r="Q182" s="235"/>
      <c r="R182" s="235"/>
      <c r="AMJ182" s="226"/>
    </row>
    <row r="183" s="222" customFormat="true" ht="30.55" hidden="false" customHeight="true" outlineLevel="0" collapsed="false">
      <c r="B183" s="275" t="s">
        <v>538</v>
      </c>
      <c r="C183" s="284" t="s">
        <v>539</v>
      </c>
      <c r="D183" s="284"/>
      <c r="E183" s="284"/>
      <c r="F183" s="284"/>
      <c r="G183" s="254" t="n">
        <f aca="false">'VALORES PARA ALTERAR 2025 - MAR'!B78</f>
        <v>3142.79</v>
      </c>
      <c r="H183" s="257" t="n">
        <f aca="false">SUM(J183,L183)</f>
        <v>2412.09</v>
      </c>
      <c r="I183" s="231" t="n">
        <f aca="false">SUM(J183:M183)</f>
        <v>3142.79</v>
      </c>
      <c r="J183" s="231" t="n">
        <f aca="false">G183-K183-L183</f>
        <v>2192.09</v>
      </c>
      <c r="K183" s="245" t="n">
        <f aca="false">IF(MOD((G183-L183)*0.25*10^(2+1),20)=5, TRUNC((G183-L183)*0.25,2), ROUND((G183-L183)*0.25,2))</f>
        <v>730.7</v>
      </c>
      <c r="L183" s="245" t="n">
        <f aca="false">IF(MOD(G183*0.07*10^(2+1),20)=5, TRUNC(G183*0.07,2), ROUND(G183*0.07,2))</f>
        <v>220</v>
      </c>
      <c r="M183" s="255" t="n">
        <f aca="false">'VALORES PARA ALTERAR 2025 - MAR'!C78</f>
        <v>0</v>
      </c>
      <c r="N183" s="227" t="n">
        <f aca="false">IF(MOD(J183*0.8%*10^(2+1),20)=5, TRUNC(J183*0.8%,2), ROUND(J183*0.8%,2))</f>
        <v>17.54</v>
      </c>
      <c r="O183" s="227" t="n">
        <f aca="false">IF(MOD(IF(CONFIGURACAO_ISSQN!$B$2="Emolumentos Líquidos",J183,SUM(J183:L183))*CONFIGURACAO_ISSQN!$B$1*10^(2+1),20)=5, TRUNC(IF(CONFIGURACAO_ISSQN!$B$2="Emolumentos Líquidos",J183,SUM(J183:L183))*CONFIGURACAO_ISSQN!$B$1,2), ROUND(IF(CONFIGURACAO_ISSQN!$B$2="Emolumentos Líquidos",J183,SUM(J183:L183))*CONFIGURACAO_ISSQN!$B$1,2))</f>
        <v>109.6</v>
      </c>
      <c r="P183" s="281" t="n">
        <f aca="false">SUM(J183:O183)</f>
        <v>3269.93</v>
      </c>
      <c r="Q183" s="235"/>
      <c r="R183" s="235"/>
      <c r="AMJ183" s="226"/>
    </row>
    <row r="184" s="222" customFormat="true" ht="12.8" hidden="false" customHeight="true" outlineLevel="0" collapsed="false">
      <c r="B184" s="230" t="s">
        <v>166</v>
      </c>
      <c r="C184" s="228" t="s">
        <v>359</v>
      </c>
      <c r="D184" s="228"/>
      <c r="E184" s="228"/>
      <c r="F184" s="228"/>
      <c r="G184" s="228"/>
      <c r="H184" s="228"/>
      <c r="I184" s="228"/>
      <c r="J184" s="228" t="n">
        <f aca="false">IF(MOD(G184*0.93*10^(2+1),20)=5, TRUNC(G184*0.93,2), ROUND(G184*0.93,2))</f>
        <v>0</v>
      </c>
      <c r="K184" s="228"/>
      <c r="L184" s="228" t="n">
        <f aca="false">IF(MOD(G184*0.07*10^(2+1),20)=5, TRUNC(G184*0.07,2), ROUND(G184*0.07,2))</f>
        <v>0</v>
      </c>
      <c r="M184" s="228"/>
      <c r="N184" s="228" t="n">
        <f aca="false">IF(MOD(J184*0.8%*10^(2+1),20)=5, TRUNC(J184*0.8%,2), ROUND(J184*0.8%,2))</f>
        <v>0</v>
      </c>
      <c r="O184" s="228" t="n">
        <f aca="false">IF(MOD(IF(CONFIGURACAO_ISSQN!$B$2="Emolumentos Líquidos",J184,SUM(J184:L184))*CONFIGURACAO_ISSQN!$B$1*10^(2+1),20)=5, TRUNC(IF(CONFIGURACAO_ISSQN!$B$2="Emolumentos Líquidos",J184,SUM(J184:L184))*CONFIGURACAO_ISSQN!$B$1,2), ROUND(IF(CONFIGURACAO_ISSQN!$B$2="Emolumentos Líquidos",J184,SUM(J184:L184))*CONFIGURACAO_ISSQN!$B$1,2))</f>
        <v>0</v>
      </c>
      <c r="P184" s="228"/>
      <c r="Q184" s="235"/>
      <c r="R184" s="273"/>
      <c r="AMJ184" s="226"/>
    </row>
    <row r="185" s="222" customFormat="true" ht="12.8" hidden="false" customHeight="true" outlineLevel="0" collapsed="false">
      <c r="B185" s="236" t="s">
        <v>166</v>
      </c>
      <c r="C185" s="237" t="s">
        <v>171</v>
      </c>
      <c r="D185" s="237"/>
      <c r="E185" s="238" t="s">
        <v>171</v>
      </c>
      <c r="F185" s="238"/>
      <c r="G185" s="236"/>
      <c r="H185" s="236"/>
      <c r="I185" s="231"/>
      <c r="J185" s="236"/>
      <c r="K185" s="239"/>
      <c r="L185" s="239"/>
      <c r="M185" s="240"/>
      <c r="N185" s="236"/>
      <c r="O185" s="236"/>
      <c r="P185" s="240"/>
      <c r="Q185" s="235"/>
      <c r="R185" s="235"/>
      <c r="AMJ185" s="226"/>
    </row>
    <row r="186" s="222" customFormat="true" ht="12.8" hidden="false" customHeight="false" outlineLevel="0" collapsed="false">
      <c r="B186" s="227" t="s">
        <v>360</v>
      </c>
      <c r="C186" s="241"/>
      <c r="D186" s="242"/>
      <c r="E186" s="242" t="s">
        <v>173</v>
      </c>
      <c r="F186" s="243" t="n">
        <v>1400</v>
      </c>
      <c r="G186" s="254" t="n">
        <f aca="false">'VALORES PARA ALTERAR 2025 - MAR'!B80</f>
        <v>18.12</v>
      </c>
      <c r="H186" s="231" t="n">
        <f aca="false">SUM(J186,L186)</f>
        <v>18.12</v>
      </c>
      <c r="I186" s="231" t="n">
        <f aca="false">SUM(J186:M186)</f>
        <v>23.75</v>
      </c>
      <c r="J186" s="231" t="n">
        <f aca="false">IF(MOD(G186*0.93*10^(2+1),20)=5, TRUNC(G186*0.93,2), ROUND(G186*0.93,2))</f>
        <v>16.85</v>
      </c>
      <c r="K186" s="245" t="s">
        <v>166</v>
      </c>
      <c r="L186" s="245" t="n">
        <f aca="false">IF(MOD(G186*0.07*10^(2+1),20)=5, TRUNC(G186*0.07,2), ROUND(G186*0.07,2))</f>
        <v>1.27</v>
      </c>
      <c r="M186" s="255" t="n">
        <f aca="false">'VALORES PARA ALTERAR 2025 - MAR'!C80</f>
        <v>5.63</v>
      </c>
      <c r="N186" s="227" t="n">
        <f aca="false">IF(MOD(J186*0.8%*10^(2+1),20)=5, TRUNC(J186*0.8%,2), ROUND(J186*0.8%,2))</f>
        <v>0.13</v>
      </c>
      <c r="O186" s="227" t="n">
        <f aca="false">IF(MOD(IF(CONFIGURACAO_ISSQN!$B$2="Emolumentos Líquidos",J186,SUM(J186:L186))*CONFIGURACAO_ISSQN!$B$1*10^(2+1),20)=5, TRUNC(IF(CONFIGURACAO_ISSQN!$B$2="Emolumentos Líquidos",J186,SUM(J186:L186))*CONFIGURACAO_ISSQN!$B$1,2), ROUND(IF(CONFIGURACAO_ISSQN!$B$2="Emolumentos Líquidos",J186,SUM(J186:L186))*CONFIGURACAO_ISSQN!$B$1,2))</f>
        <v>0.84</v>
      </c>
      <c r="P186" s="234" t="n">
        <f aca="false">SUM(J186:O186)</f>
        <v>24.72</v>
      </c>
      <c r="Q186" s="235"/>
      <c r="R186" s="235"/>
      <c r="AMJ186" s="226"/>
    </row>
    <row r="187" s="222" customFormat="true" ht="12.8" hidden="false" customHeight="false" outlineLevel="0" collapsed="false">
      <c r="B187" s="227" t="s">
        <v>361</v>
      </c>
      <c r="C187" s="241" t="s">
        <v>175</v>
      </c>
      <c r="D187" s="246" t="n">
        <f aca="false">F186+0.01</f>
        <v>1400.01</v>
      </c>
      <c r="E187" s="242" t="s">
        <v>173</v>
      </c>
      <c r="F187" s="243" t="n">
        <v>5000</v>
      </c>
      <c r="G187" s="254" t="n">
        <f aca="false">'VALORES PARA ALTERAR 2025 - MAR'!B81</f>
        <v>21.72</v>
      </c>
      <c r="H187" s="231" t="n">
        <f aca="false">SUM(J187,L187)</f>
        <v>21.72</v>
      </c>
      <c r="I187" s="231" t="n">
        <f aca="false">SUM(J187:M187)</f>
        <v>28.5</v>
      </c>
      <c r="J187" s="231" t="n">
        <f aca="false">IF(MOD(G187*0.93*10^(2+1),20)=5, TRUNC(G187*0.93,2), ROUND(G187*0.93,2))</f>
        <v>20.2</v>
      </c>
      <c r="K187" s="245" t="s">
        <v>166</v>
      </c>
      <c r="L187" s="245" t="n">
        <f aca="false">IF(MOD(G187*0.07*10^(2+1),20)=5, TRUNC(G187*0.07,2), ROUND(G187*0.07,2))</f>
        <v>1.52</v>
      </c>
      <c r="M187" s="255" t="n">
        <f aca="false">'VALORES PARA ALTERAR 2025 - MAR'!C81</f>
        <v>6.78</v>
      </c>
      <c r="N187" s="227" t="n">
        <f aca="false">IF(MOD(J187*0.8%*10^(2+1),20)=5, TRUNC(J187*0.8%,2), ROUND(J187*0.8%,2))</f>
        <v>0.16</v>
      </c>
      <c r="O187" s="227" t="n">
        <f aca="false">IF(MOD(IF(CONFIGURACAO_ISSQN!$B$2="Emolumentos Líquidos",J187,SUM(J187:L187))*CONFIGURACAO_ISSQN!$B$1*10^(2+1),20)=5, TRUNC(IF(CONFIGURACAO_ISSQN!$B$2="Emolumentos Líquidos",J187,SUM(J187:L187))*CONFIGURACAO_ISSQN!$B$1,2), ROUND(IF(CONFIGURACAO_ISSQN!$B$2="Emolumentos Líquidos",J187,SUM(J187:L187))*CONFIGURACAO_ISSQN!$B$1,2))</f>
        <v>1.01</v>
      </c>
      <c r="P187" s="234" t="n">
        <f aca="false">SUM(J187:O187)</f>
        <v>29.67</v>
      </c>
      <c r="Q187" s="235"/>
      <c r="R187" s="235"/>
      <c r="AMJ187" s="226"/>
    </row>
    <row r="188" s="222" customFormat="true" ht="12.8" hidden="false" customHeight="false" outlineLevel="0" collapsed="false">
      <c r="B188" s="227" t="s">
        <v>362</v>
      </c>
      <c r="C188" s="241" t="s">
        <v>175</v>
      </c>
      <c r="D188" s="246" t="n">
        <f aca="false">F187+0.01</f>
        <v>5000.01</v>
      </c>
      <c r="E188" s="242" t="s">
        <v>173</v>
      </c>
      <c r="F188" s="243" t="n">
        <v>20000</v>
      </c>
      <c r="G188" s="254" t="n">
        <f aca="false">'VALORES PARA ALTERAR 2025 - MAR'!B82</f>
        <v>43.48</v>
      </c>
      <c r="H188" s="231" t="n">
        <f aca="false">SUM(J188,L188)</f>
        <v>43.48</v>
      </c>
      <c r="I188" s="231" t="n">
        <f aca="false">SUM(J188:M188)</f>
        <v>57.02</v>
      </c>
      <c r="J188" s="231" t="n">
        <f aca="false">IF(MOD(G188*0.93*10^(2+1),20)=5, TRUNC(G188*0.93,2), ROUND(G188*0.93,2))</f>
        <v>40.44</v>
      </c>
      <c r="K188" s="245" t="s">
        <v>166</v>
      </c>
      <c r="L188" s="245" t="n">
        <f aca="false">IF(MOD(G188*0.07*10^(2+1),20)=5, TRUNC(G188*0.07,2), ROUND(G188*0.07,2))</f>
        <v>3.04</v>
      </c>
      <c r="M188" s="255" t="n">
        <f aca="false">'VALORES PARA ALTERAR 2025 - MAR'!C82</f>
        <v>13.54</v>
      </c>
      <c r="N188" s="227" t="n">
        <f aca="false">IF(MOD(J188*0.8%*10^(2+1),20)=5, TRUNC(J188*0.8%,2), ROUND(J188*0.8%,2))</f>
        <v>0.32</v>
      </c>
      <c r="O188" s="227" t="n">
        <f aca="false">IF(MOD(IF(CONFIGURACAO_ISSQN!$B$2="Emolumentos Líquidos",J188,SUM(J188:L188))*CONFIGURACAO_ISSQN!$B$1*10^(2+1),20)=5, TRUNC(IF(CONFIGURACAO_ISSQN!$B$2="Emolumentos Líquidos",J188,SUM(J188:L188))*CONFIGURACAO_ISSQN!$B$1,2), ROUND(IF(CONFIGURACAO_ISSQN!$B$2="Emolumentos Líquidos",J188,SUM(J188:L188))*CONFIGURACAO_ISSQN!$B$1,2))</f>
        <v>2.02</v>
      </c>
      <c r="P188" s="234" t="n">
        <f aca="false">SUM(J188:O188)</f>
        <v>59.36</v>
      </c>
      <c r="Q188" s="235"/>
      <c r="R188" s="235"/>
      <c r="AMJ188" s="226"/>
    </row>
    <row r="189" s="222" customFormat="true" ht="12.8" hidden="false" customHeight="false" outlineLevel="0" collapsed="false">
      <c r="B189" s="227" t="s">
        <v>363</v>
      </c>
      <c r="C189" s="247"/>
      <c r="D189" s="256"/>
      <c r="E189" s="248" t="s">
        <v>198</v>
      </c>
      <c r="F189" s="249" t="n">
        <v>20000</v>
      </c>
      <c r="G189" s="254" t="n">
        <f aca="false">'VALORES PARA ALTERAR 2025 - MAR'!B83</f>
        <v>72.49</v>
      </c>
      <c r="H189" s="257" t="n">
        <f aca="false">SUM(J189,L189)</f>
        <v>72.49</v>
      </c>
      <c r="I189" s="231" t="n">
        <f aca="false">SUM(J189:M189)</f>
        <v>95.04</v>
      </c>
      <c r="J189" s="257" t="n">
        <f aca="false">IF(MOD(G189*0.93*10^(2+1),20)=5, TRUNC(G189*0.93,2), ROUND(G189*0.93,2))</f>
        <v>67.42</v>
      </c>
      <c r="K189" s="258" t="s">
        <v>166</v>
      </c>
      <c r="L189" s="258" t="n">
        <f aca="false">IF(MOD(G189*0.07*10^(2+1),20)=5, TRUNC(G189*0.07,2), ROUND(G189*0.07,2))</f>
        <v>5.07</v>
      </c>
      <c r="M189" s="255" t="n">
        <f aca="false">'VALORES PARA ALTERAR 2025 - MAR'!C83</f>
        <v>22.55</v>
      </c>
      <c r="N189" s="227" t="n">
        <f aca="false">IF(MOD(J189*0.8%*10^(2+1),20)=5, TRUNC(J189*0.8%,2), ROUND(J189*0.8%,2))</f>
        <v>0.54</v>
      </c>
      <c r="O189" s="227" t="n">
        <f aca="false">IF(MOD(IF(CONFIGURACAO_ISSQN!$B$2="Emolumentos Líquidos",J189,SUM(J189:L189))*CONFIGURACAO_ISSQN!$B$1*10^(2+1),20)=5, TRUNC(IF(CONFIGURACAO_ISSQN!$B$2="Emolumentos Líquidos",J189,SUM(J189:L189))*CONFIGURACAO_ISSQN!$B$1,2), ROUND(IF(CONFIGURACAO_ISSQN!$B$2="Emolumentos Líquidos",J189,SUM(J189:L189))*CONFIGURACAO_ISSQN!$B$1,2))</f>
        <v>3.37</v>
      </c>
      <c r="P189" s="259" t="n">
        <f aca="false">SUM(J189:O189)</f>
        <v>98.95</v>
      </c>
      <c r="Q189" s="235"/>
      <c r="R189" s="235"/>
      <c r="AMJ189" s="226"/>
    </row>
    <row r="190" s="222" customFormat="true" ht="12.8" hidden="false" customHeight="true" outlineLevel="0" collapsed="false">
      <c r="B190" s="230" t="s">
        <v>166</v>
      </c>
      <c r="C190" s="228" t="s">
        <v>364</v>
      </c>
      <c r="D190" s="228"/>
      <c r="E190" s="228"/>
      <c r="F190" s="228"/>
      <c r="G190" s="228"/>
      <c r="H190" s="228"/>
      <c r="I190" s="228"/>
      <c r="J190" s="228" t="n">
        <f aca="false">IF(MOD(G190*0.93*10^(2+1),20)=5, TRUNC(G190*0.93,2), ROUND(G190*0.93,2))</f>
        <v>0</v>
      </c>
      <c r="K190" s="228"/>
      <c r="L190" s="228" t="n">
        <f aca="false">IF(MOD(G190*0.07*10^(2+1),20)=5, TRUNC(G190*0.07,2), ROUND(G190*0.07,2))</f>
        <v>0</v>
      </c>
      <c r="M190" s="228"/>
      <c r="N190" s="228" t="n">
        <f aca="false">IF(MOD(J190*0.8%*10^(2+1),20)=5, TRUNC(J190*0.8%,2), ROUND(J190*0.8%,2))</f>
        <v>0</v>
      </c>
      <c r="O190" s="228" t="n">
        <f aca="false">IF(MOD(IF(CONFIGURACAO_ISSQN!$B$2="Emolumentos Líquidos",J190,SUM(J190:L190))*CONFIGURACAO_ISSQN!$B$1*10^(2+1),20)=5, TRUNC(IF(CONFIGURACAO_ISSQN!$B$2="Emolumentos Líquidos",J190,SUM(J190:L190))*CONFIGURACAO_ISSQN!$B$1,2), ROUND(IF(CONFIGURACAO_ISSQN!$B$2="Emolumentos Líquidos",J190,SUM(J190:L190))*CONFIGURACAO_ISSQN!$B$1,2))</f>
        <v>0</v>
      </c>
      <c r="P190" s="228"/>
      <c r="Q190" s="235"/>
      <c r="R190" s="273"/>
      <c r="AMJ190" s="226"/>
    </row>
    <row r="191" s="222" customFormat="true" ht="12.8" hidden="false" customHeight="true" outlineLevel="0" collapsed="false">
      <c r="B191" s="236" t="s">
        <v>166</v>
      </c>
      <c r="C191" s="237" t="s">
        <v>171</v>
      </c>
      <c r="D191" s="237"/>
      <c r="E191" s="238" t="s">
        <v>171</v>
      </c>
      <c r="F191" s="238"/>
      <c r="G191" s="236"/>
      <c r="H191" s="236"/>
      <c r="I191" s="236"/>
      <c r="J191" s="236"/>
      <c r="K191" s="239"/>
      <c r="L191" s="239"/>
      <c r="M191" s="240"/>
      <c r="N191" s="236"/>
      <c r="O191" s="236"/>
      <c r="P191" s="240"/>
      <c r="Q191" s="235"/>
      <c r="R191" s="235"/>
      <c r="AMJ191" s="226"/>
    </row>
    <row r="192" s="222" customFormat="true" ht="12.8" hidden="false" customHeight="false" outlineLevel="0" collapsed="false">
      <c r="B192" s="227" t="s">
        <v>365</v>
      </c>
      <c r="C192" s="241"/>
      <c r="D192" s="242"/>
      <c r="E192" s="242" t="s">
        <v>173</v>
      </c>
      <c r="F192" s="243" t="n">
        <v>7500</v>
      </c>
      <c r="G192" s="285" t="n">
        <f aca="false">$G$100</f>
        <v>82.37</v>
      </c>
      <c r="H192" s="231" t="n">
        <f aca="false">SUM(J192,L192)</f>
        <v>82.37</v>
      </c>
      <c r="I192" s="231" t="n">
        <f aca="false">SUM(J192:M192)</f>
        <v>102.95</v>
      </c>
      <c r="J192" s="231" t="n">
        <f aca="false">IF(MOD(G192*0.93*10^(2+1),20)=5, TRUNC(G192*0.93,2), ROUND(G192*0.93,2))</f>
        <v>76.6</v>
      </c>
      <c r="K192" s="245" t="s">
        <v>166</v>
      </c>
      <c r="L192" s="245" t="n">
        <f aca="false">IF(MOD(G192*0.07*10^(2+1),20)=5, TRUNC(G192*0.07,2), ROUND(G192*0.07,2))</f>
        <v>5.77</v>
      </c>
      <c r="M192" s="234" t="n">
        <f aca="false">$M$100</f>
        <v>20.58</v>
      </c>
      <c r="N192" s="227" t="n">
        <f aca="false">IF(MOD(J192*0.8%*10^(2+1),20)=5, TRUNC(J192*0.8%,2), ROUND(J192*0.8%,2))</f>
        <v>0.61</v>
      </c>
      <c r="O192" s="227" t="n">
        <f aca="false">IF(MOD(IF(CONFIGURACAO_ISSQN!$B$2="Emolumentos Líquidos",J192,SUM(J192:L192))*CONFIGURACAO_ISSQN!$B$1*10^(2+1),20)=5, TRUNC(IF(CONFIGURACAO_ISSQN!$B$2="Emolumentos Líquidos",J192,SUM(J192:L192))*CONFIGURACAO_ISSQN!$B$1,2), ROUND(IF(CONFIGURACAO_ISSQN!$B$2="Emolumentos Líquidos",J192,SUM(J192:L192))*CONFIGURACAO_ISSQN!$B$1,2))</f>
        <v>3.83</v>
      </c>
      <c r="P192" s="234" t="n">
        <f aca="false">SUM(J192:O192)</f>
        <v>107.39</v>
      </c>
      <c r="Q192" s="235"/>
      <c r="R192" s="235"/>
      <c r="AMJ192" s="226"/>
    </row>
    <row r="193" s="222" customFormat="true" ht="12.8" hidden="false" customHeight="false" outlineLevel="0" collapsed="false">
      <c r="B193" s="227" t="s">
        <v>366</v>
      </c>
      <c r="C193" s="241" t="s">
        <v>175</v>
      </c>
      <c r="D193" s="246" t="n">
        <f aca="false">F192+0.01</f>
        <v>7500.01</v>
      </c>
      <c r="E193" s="242" t="s">
        <v>173</v>
      </c>
      <c r="F193" s="243" t="n">
        <v>15000</v>
      </c>
      <c r="G193" s="285" t="n">
        <f aca="false">$G$101</f>
        <v>164.77</v>
      </c>
      <c r="H193" s="231" t="n">
        <f aca="false">SUM(J193,L193)</f>
        <v>164.77</v>
      </c>
      <c r="I193" s="231" t="n">
        <f aca="false">SUM(J193:M193)</f>
        <v>205.95</v>
      </c>
      <c r="J193" s="231" t="n">
        <f aca="false">IF(MOD(G193*0.93*10^(2+1),20)=5, TRUNC(G193*0.93,2), ROUND(G193*0.93,2))</f>
        <v>153.24</v>
      </c>
      <c r="K193" s="245" t="s">
        <v>166</v>
      </c>
      <c r="L193" s="245" t="n">
        <f aca="false">IF(MOD(G193*0.07*10^(2+1),20)=5, TRUNC(G193*0.07,2), ROUND(G193*0.07,2))</f>
        <v>11.53</v>
      </c>
      <c r="M193" s="234" t="n">
        <f aca="false">$M$101</f>
        <v>41.18</v>
      </c>
      <c r="N193" s="227" t="n">
        <f aca="false">IF(MOD(J193*0.8%*10^(2+1),20)=5, TRUNC(J193*0.8%,2), ROUND(J193*0.8%,2))</f>
        <v>1.23</v>
      </c>
      <c r="O193" s="227" t="n">
        <f aca="false">IF(MOD(IF(CONFIGURACAO_ISSQN!$B$2="Emolumentos Líquidos",J193,SUM(J193:L193))*CONFIGURACAO_ISSQN!$B$1*10^(2+1),20)=5, TRUNC(IF(CONFIGURACAO_ISSQN!$B$2="Emolumentos Líquidos",J193,SUM(J193:L193))*CONFIGURACAO_ISSQN!$B$1,2), ROUND(IF(CONFIGURACAO_ISSQN!$B$2="Emolumentos Líquidos",J193,SUM(J193:L193))*CONFIGURACAO_ISSQN!$B$1,2))</f>
        <v>7.66</v>
      </c>
      <c r="P193" s="234" t="n">
        <f aca="false">SUM(J193:O193)</f>
        <v>214.84</v>
      </c>
      <c r="Q193" s="235"/>
      <c r="R193" s="235"/>
      <c r="AMJ193" s="226"/>
    </row>
    <row r="194" s="222" customFormat="true" ht="12.8" hidden="false" customHeight="false" outlineLevel="0" collapsed="false">
      <c r="B194" s="227" t="s">
        <v>367</v>
      </c>
      <c r="C194" s="241" t="s">
        <v>175</v>
      </c>
      <c r="D194" s="246" t="n">
        <f aca="false">F193+0.01</f>
        <v>15000.01</v>
      </c>
      <c r="E194" s="242" t="s">
        <v>173</v>
      </c>
      <c r="F194" s="243" t="n">
        <v>22500</v>
      </c>
      <c r="G194" s="285" t="n">
        <f aca="false">$G$102</f>
        <v>245.61</v>
      </c>
      <c r="H194" s="231" t="n">
        <f aca="false">SUM(J194,L194)</f>
        <v>245.61</v>
      </c>
      <c r="I194" s="231" t="n">
        <f aca="false">SUM(J194:M194)</f>
        <v>307.02</v>
      </c>
      <c r="J194" s="231" t="n">
        <f aca="false">IF(MOD(G194*0.93*10^(2+1),20)=5, TRUNC(G194*0.93,2), ROUND(G194*0.93,2))</f>
        <v>228.42</v>
      </c>
      <c r="K194" s="245" t="s">
        <v>166</v>
      </c>
      <c r="L194" s="245" t="n">
        <f aca="false">IF(MOD(G194*0.07*10^(2+1),20)=5, TRUNC(G194*0.07,2), ROUND(G194*0.07,2))</f>
        <v>17.19</v>
      </c>
      <c r="M194" s="234" t="n">
        <f aca="false">$M$102</f>
        <v>61.41</v>
      </c>
      <c r="N194" s="227" t="n">
        <f aca="false">IF(MOD(J194*0.8%*10^(2+1),20)=5, TRUNC(J194*0.8%,2), ROUND(J194*0.8%,2))</f>
        <v>1.83</v>
      </c>
      <c r="O194" s="227" t="n">
        <f aca="false">IF(MOD(IF(CONFIGURACAO_ISSQN!$B$2="Emolumentos Líquidos",J194,SUM(J194:L194))*CONFIGURACAO_ISSQN!$B$1*10^(2+1),20)=5, TRUNC(IF(CONFIGURACAO_ISSQN!$B$2="Emolumentos Líquidos",J194,SUM(J194:L194))*CONFIGURACAO_ISSQN!$B$1,2), ROUND(IF(CONFIGURACAO_ISSQN!$B$2="Emolumentos Líquidos",J194,SUM(J194:L194))*CONFIGURACAO_ISSQN!$B$1,2))</f>
        <v>11.42</v>
      </c>
      <c r="P194" s="234" t="n">
        <f aca="false">SUM(J194:O194)</f>
        <v>320.27</v>
      </c>
      <c r="Q194" s="235"/>
      <c r="R194" s="235"/>
      <c r="AMJ194" s="226"/>
    </row>
    <row r="195" s="222" customFormat="true" ht="12.8" hidden="false" customHeight="false" outlineLevel="0" collapsed="false">
      <c r="B195" s="227" t="s">
        <v>368</v>
      </c>
      <c r="C195" s="247"/>
      <c r="D195" s="248"/>
      <c r="E195" s="248" t="s">
        <v>198</v>
      </c>
      <c r="F195" s="249" t="n">
        <v>22500</v>
      </c>
      <c r="G195" s="286" t="n">
        <f aca="false">$G$103</f>
        <v>329.67</v>
      </c>
      <c r="H195" s="257" t="n">
        <f aca="false">SUM(J195,L195)</f>
        <v>329.67</v>
      </c>
      <c r="I195" s="231" t="n">
        <f aca="false">SUM(J195:M195)</f>
        <v>412.09</v>
      </c>
      <c r="J195" s="257" t="n">
        <f aca="false">IF(MOD(G195*0.93*10^(2+1),20)=5, TRUNC(G195*0.93,2), ROUND(G195*0.93,2))</f>
        <v>306.59</v>
      </c>
      <c r="K195" s="258" t="s">
        <v>166</v>
      </c>
      <c r="L195" s="258" t="n">
        <f aca="false">IF(MOD(G195*0.07*10^(2+1),20)=5, TRUNC(G195*0.07,2), ROUND(G195*0.07,2))</f>
        <v>23.08</v>
      </c>
      <c r="M195" s="234" t="n">
        <f aca="false">$M$103</f>
        <v>82.42</v>
      </c>
      <c r="N195" s="227" t="n">
        <f aca="false">IF(MOD(J195*0.8%*10^(2+1),20)=5, TRUNC(J195*0.8%,2), ROUND(J195*0.8%,2))</f>
        <v>2.45</v>
      </c>
      <c r="O195" s="227" t="n">
        <f aca="false">IF(MOD(IF(CONFIGURACAO_ISSQN!$B$2="Emolumentos Líquidos",J195,SUM(J195:L195))*CONFIGURACAO_ISSQN!$B$1*10^(2+1),20)=5, TRUNC(IF(CONFIGURACAO_ISSQN!$B$2="Emolumentos Líquidos",J195,SUM(J195:L195))*CONFIGURACAO_ISSQN!$B$1,2), ROUND(IF(CONFIGURACAO_ISSQN!$B$2="Emolumentos Líquidos",J195,SUM(J195:L195))*CONFIGURACAO_ISSQN!$B$1,2))</f>
        <v>15.33</v>
      </c>
      <c r="P195" s="259" t="n">
        <f aca="false">SUM(J195:O195)</f>
        <v>429.87</v>
      </c>
      <c r="Q195" s="235"/>
      <c r="R195" s="235"/>
      <c r="AMJ195" s="226"/>
    </row>
    <row r="196" s="222" customFormat="true" ht="12.8" hidden="false" customHeight="true" outlineLevel="0" collapsed="false">
      <c r="B196" s="230" t="s">
        <v>166</v>
      </c>
      <c r="C196" s="228" t="s">
        <v>369</v>
      </c>
      <c r="D196" s="228"/>
      <c r="E196" s="228"/>
      <c r="F196" s="228"/>
      <c r="G196" s="228"/>
      <c r="H196" s="228"/>
      <c r="I196" s="228"/>
      <c r="J196" s="228" t="n">
        <f aca="false">IF(MOD(G196*0.93*10^(2+1),20)=5, TRUNC(G196*0.93,2), ROUND(G196*0.93,2))</f>
        <v>0</v>
      </c>
      <c r="K196" s="228"/>
      <c r="L196" s="228" t="n">
        <f aca="false">IF(MOD(G196*0.07*10^(2+1),20)=5, TRUNC(G196*0.07,2), ROUND(G196*0.07,2))</f>
        <v>0</v>
      </c>
      <c r="M196" s="228"/>
      <c r="N196" s="228" t="n">
        <f aca="false">IF(MOD(J196*0.8%*10^(2+1),20)=5, TRUNC(J196*0.8%,2), ROUND(J196*0.8%,2))</f>
        <v>0</v>
      </c>
      <c r="O196" s="228" t="n">
        <f aca="false">IF(MOD(IF(CONFIGURACAO_ISSQN!$B$2="Emolumentos Líquidos",J196,SUM(J196:L196))*CONFIGURACAO_ISSQN!$B$1*10^(2+1),20)=5, TRUNC(IF(CONFIGURACAO_ISSQN!$B$2="Emolumentos Líquidos",J196,SUM(J196:L196))*CONFIGURACAO_ISSQN!$B$1,2), ROUND(IF(CONFIGURACAO_ISSQN!$B$2="Emolumentos Líquidos",J196,SUM(J196:L196))*CONFIGURACAO_ISSQN!$B$1,2))</f>
        <v>0</v>
      </c>
      <c r="P196" s="228"/>
      <c r="Q196" s="235"/>
      <c r="R196" s="273"/>
      <c r="AMJ196" s="226"/>
    </row>
    <row r="197" s="222" customFormat="true" ht="12.8" hidden="false" customHeight="true" outlineLevel="0" collapsed="false">
      <c r="B197" s="236" t="s">
        <v>166</v>
      </c>
      <c r="C197" s="237" t="s">
        <v>171</v>
      </c>
      <c r="D197" s="237"/>
      <c r="E197" s="238" t="s">
        <v>171</v>
      </c>
      <c r="F197" s="238"/>
      <c r="G197" s="236"/>
      <c r="H197" s="236"/>
      <c r="I197" s="236"/>
      <c r="J197" s="236"/>
      <c r="K197" s="239"/>
      <c r="L197" s="239"/>
      <c r="M197" s="240"/>
      <c r="N197" s="236"/>
      <c r="O197" s="236"/>
      <c r="P197" s="240"/>
      <c r="Q197" s="235"/>
      <c r="R197" s="235"/>
      <c r="AMJ197" s="226"/>
    </row>
    <row r="198" s="222" customFormat="true" ht="12.8" hidden="false" customHeight="false" outlineLevel="0" collapsed="false">
      <c r="B198" s="227" t="s">
        <v>370</v>
      </c>
      <c r="C198" s="241"/>
      <c r="D198" s="242"/>
      <c r="E198" s="242" t="s">
        <v>173</v>
      </c>
      <c r="F198" s="243" t="n">
        <v>7500</v>
      </c>
      <c r="G198" s="254" t="n">
        <f aca="false">'VALORES PARA ALTERAR 2025 - MAR'!B90</f>
        <v>38.44</v>
      </c>
      <c r="H198" s="231" t="n">
        <f aca="false">SUM(J198,L198)</f>
        <v>38.44</v>
      </c>
      <c r="I198" s="231" t="n">
        <f aca="false">SUM(J198:M198)</f>
        <v>51.23</v>
      </c>
      <c r="J198" s="231" t="n">
        <f aca="false">IF(MOD(G198*0.93*10^(2+1),20)=5, TRUNC(G198*0.93,2), ROUND(G198*0.93,2))</f>
        <v>35.75</v>
      </c>
      <c r="K198" s="245" t="s">
        <v>166</v>
      </c>
      <c r="L198" s="245" t="n">
        <f aca="false">IF(MOD(G198*0.07*10^(2+1),20)=5, TRUNC(G198*0.07,2), ROUND(G198*0.07,2))</f>
        <v>2.69</v>
      </c>
      <c r="M198" s="255" t="n">
        <f aca="false">'VALORES PARA ALTERAR 2025 - MAR'!C90</f>
        <v>12.79</v>
      </c>
      <c r="N198" s="227" t="n">
        <f aca="false">IF(MOD(J198*0.8%*10^(2+1),20)=5, TRUNC(J198*0.8%,2), ROUND(J198*0.8%,2))</f>
        <v>0.29</v>
      </c>
      <c r="O198" s="227" t="n">
        <f aca="false">IF(MOD(IF(CONFIGURACAO_ISSQN!$B$2="Emolumentos Líquidos",J198,SUM(J198:L198))*CONFIGURACAO_ISSQN!$B$1*10^(2+1),20)=5, TRUNC(IF(CONFIGURACAO_ISSQN!$B$2="Emolumentos Líquidos",J198,SUM(J198:L198))*CONFIGURACAO_ISSQN!$B$1,2), ROUND(IF(CONFIGURACAO_ISSQN!$B$2="Emolumentos Líquidos",J198,SUM(J198:L198))*CONFIGURACAO_ISSQN!$B$1,2))</f>
        <v>1.79</v>
      </c>
      <c r="P198" s="234" t="n">
        <f aca="false">SUM(J198:O198)</f>
        <v>53.31</v>
      </c>
      <c r="Q198" s="235"/>
      <c r="R198" s="235"/>
      <c r="AMJ198" s="226"/>
    </row>
    <row r="199" s="222" customFormat="true" ht="12.8" hidden="false" customHeight="false" outlineLevel="0" collapsed="false">
      <c r="B199" s="227" t="s">
        <v>371</v>
      </c>
      <c r="C199" s="241" t="s">
        <v>175</v>
      </c>
      <c r="D199" s="246" t="n">
        <f aca="false">F198+0.01</f>
        <v>7500.01</v>
      </c>
      <c r="E199" s="242" t="s">
        <v>173</v>
      </c>
      <c r="F199" s="243" t="n">
        <v>15000</v>
      </c>
      <c r="G199" s="254" t="n">
        <f aca="false">'VALORES PARA ALTERAR 2025 - MAR'!B91</f>
        <v>76.92</v>
      </c>
      <c r="H199" s="231" t="n">
        <f aca="false">SUM(J199,L199)</f>
        <v>76.92</v>
      </c>
      <c r="I199" s="231" t="n">
        <f aca="false">SUM(J199:M199)</f>
        <v>102.54</v>
      </c>
      <c r="J199" s="231" t="n">
        <f aca="false">IF(MOD(G199*0.93*10^(2+1),20)=5, TRUNC(G199*0.93,2), ROUND(G199*0.93,2))</f>
        <v>71.54</v>
      </c>
      <c r="K199" s="245" t="s">
        <v>166</v>
      </c>
      <c r="L199" s="245" t="n">
        <f aca="false">IF(MOD(G199*0.07*10^(2+1),20)=5, TRUNC(G199*0.07,2), ROUND(G199*0.07,2))</f>
        <v>5.38</v>
      </c>
      <c r="M199" s="255" t="n">
        <f aca="false">'VALORES PARA ALTERAR 2025 - MAR'!C91</f>
        <v>25.62</v>
      </c>
      <c r="N199" s="227" t="n">
        <f aca="false">IF(MOD(J199*0.8%*10^(2+1),20)=5, TRUNC(J199*0.8%,2), ROUND(J199*0.8%,2))</f>
        <v>0.57</v>
      </c>
      <c r="O199" s="227" t="n">
        <f aca="false">IF(MOD(IF(CONFIGURACAO_ISSQN!$B$2="Emolumentos Líquidos",J199,SUM(J199:L199))*CONFIGURACAO_ISSQN!$B$1*10^(2+1),20)=5, TRUNC(IF(CONFIGURACAO_ISSQN!$B$2="Emolumentos Líquidos",J199,SUM(J199:L199))*CONFIGURACAO_ISSQN!$B$1,2), ROUND(IF(CONFIGURACAO_ISSQN!$B$2="Emolumentos Líquidos",J199,SUM(J199:L199))*CONFIGURACAO_ISSQN!$B$1,2))</f>
        <v>3.58</v>
      </c>
      <c r="P199" s="234" t="n">
        <f aca="false">SUM(J199:O199)</f>
        <v>106.69</v>
      </c>
      <c r="Q199" s="235"/>
      <c r="R199" s="235"/>
      <c r="AMJ199" s="226"/>
    </row>
    <row r="200" s="222" customFormat="true" ht="12.8" hidden="false" customHeight="false" outlineLevel="0" collapsed="false">
      <c r="B200" s="227" t="s">
        <v>372</v>
      </c>
      <c r="C200" s="241" t="s">
        <v>175</v>
      </c>
      <c r="D200" s="246" t="n">
        <f aca="false">F199+0.01</f>
        <v>15000.01</v>
      </c>
      <c r="E200" s="242" t="s">
        <v>173</v>
      </c>
      <c r="F200" s="243" t="n">
        <v>22500</v>
      </c>
      <c r="G200" s="254" t="n">
        <f aca="false">'VALORES PARA ALTERAR 2025 - MAR'!B92</f>
        <v>115.39</v>
      </c>
      <c r="H200" s="231" t="n">
        <f aca="false">SUM(J200,L200)</f>
        <v>115.39</v>
      </c>
      <c r="I200" s="231" t="n">
        <f aca="false">SUM(J200:M200)</f>
        <v>153.83</v>
      </c>
      <c r="J200" s="231" t="n">
        <f aca="false">IF(MOD(G200*0.93*10^(2+1),20)=5, TRUNC(G200*0.93,2), ROUND(G200*0.93,2))</f>
        <v>107.31</v>
      </c>
      <c r="K200" s="245" t="s">
        <v>166</v>
      </c>
      <c r="L200" s="245" t="n">
        <f aca="false">IF(MOD(G200*0.07*10^(2+1),20)=5, TRUNC(G200*0.07,2), ROUND(G200*0.07,2))</f>
        <v>8.08</v>
      </c>
      <c r="M200" s="255" t="n">
        <f aca="false">'VALORES PARA ALTERAR 2025 - MAR'!C92</f>
        <v>38.44</v>
      </c>
      <c r="N200" s="227" t="n">
        <f aca="false">IF(MOD(J200*0.8%*10^(2+1),20)=5, TRUNC(J200*0.8%,2), ROUND(J200*0.8%,2))</f>
        <v>0.86</v>
      </c>
      <c r="O200" s="227" t="n">
        <f aca="false">IF(MOD(IF(CONFIGURACAO_ISSQN!$B$2="Emolumentos Líquidos",J200,SUM(J200:L200))*CONFIGURACAO_ISSQN!$B$1*10^(2+1),20)=5, TRUNC(IF(CONFIGURACAO_ISSQN!$B$2="Emolumentos Líquidos",J200,SUM(J200:L200))*CONFIGURACAO_ISSQN!$B$1,2), ROUND(IF(CONFIGURACAO_ISSQN!$B$2="Emolumentos Líquidos",J200,SUM(J200:L200))*CONFIGURACAO_ISSQN!$B$1,2))</f>
        <v>5.37</v>
      </c>
      <c r="P200" s="234" t="n">
        <f aca="false">SUM(J200:O200)</f>
        <v>160.06</v>
      </c>
      <c r="Q200" s="235"/>
      <c r="R200" s="235"/>
      <c r="AMJ200" s="226"/>
    </row>
    <row r="201" s="222" customFormat="true" ht="12.8" hidden="false" customHeight="false" outlineLevel="0" collapsed="false">
      <c r="B201" s="227" t="s">
        <v>373</v>
      </c>
      <c r="C201" s="247"/>
      <c r="D201" s="248"/>
      <c r="E201" s="248" t="s">
        <v>198</v>
      </c>
      <c r="F201" s="249" t="n">
        <v>22500</v>
      </c>
      <c r="G201" s="254" t="n">
        <f aca="false">'VALORES PARA ALTERAR 2025 - MAR'!B93</f>
        <v>153.87</v>
      </c>
      <c r="H201" s="257" t="n">
        <f aca="false">SUM(J201,L201)</f>
        <v>153.87</v>
      </c>
      <c r="I201" s="231" t="n">
        <f aca="false">SUM(J201:M201)</f>
        <v>205.14</v>
      </c>
      <c r="J201" s="257" t="n">
        <f aca="false">IF(MOD(G201*0.93*10^(2+1),20)=5, TRUNC(G201*0.93,2), ROUND(G201*0.93,2))</f>
        <v>143.1</v>
      </c>
      <c r="K201" s="258" t="s">
        <v>166</v>
      </c>
      <c r="L201" s="258" t="n">
        <f aca="false">IF(MOD(G201*0.07*10^(2+1),20)=5, TRUNC(G201*0.07,2), ROUND(G201*0.07,2))</f>
        <v>10.77</v>
      </c>
      <c r="M201" s="255" t="n">
        <f aca="false">'VALORES PARA ALTERAR 2025 - MAR'!C93</f>
        <v>51.27</v>
      </c>
      <c r="N201" s="227" t="n">
        <f aca="false">IF(MOD(J201*0.8%*10^(2+1),20)=5, TRUNC(J201*0.8%,2), ROUND(J201*0.8%,2))</f>
        <v>1.14</v>
      </c>
      <c r="O201" s="227" t="n">
        <f aca="false">IF(MOD(IF(CONFIGURACAO_ISSQN!$B$2="Emolumentos Líquidos",J201,SUM(J201:L201))*CONFIGURACAO_ISSQN!$B$1*10^(2+1),20)=5, TRUNC(IF(CONFIGURACAO_ISSQN!$B$2="Emolumentos Líquidos",J201,SUM(J201:L201))*CONFIGURACAO_ISSQN!$B$1,2), ROUND(IF(CONFIGURACAO_ISSQN!$B$2="Emolumentos Líquidos",J201,SUM(J201:L201))*CONFIGURACAO_ISSQN!$B$1,2))</f>
        <v>7.16</v>
      </c>
      <c r="P201" s="259" t="n">
        <f aca="false">SUM(J201:O201)</f>
        <v>213.44</v>
      </c>
      <c r="Q201" s="235"/>
      <c r="R201" s="235"/>
      <c r="AMJ201" s="226"/>
    </row>
    <row r="202" s="222" customFormat="true" ht="12.8" hidden="false" customHeight="true" outlineLevel="0" collapsed="false">
      <c r="B202" s="236" t="s">
        <v>166</v>
      </c>
      <c r="C202" s="228" t="s">
        <v>374</v>
      </c>
      <c r="D202" s="228"/>
      <c r="E202" s="228"/>
      <c r="F202" s="228"/>
      <c r="G202" s="228"/>
      <c r="H202" s="228"/>
      <c r="I202" s="228"/>
      <c r="J202" s="228" t="n">
        <f aca="false">IF(MOD(G202*0.93*10^(2+1),20)=5, TRUNC(G202*0.93,2), ROUND(G202*0.93,2))</f>
        <v>0</v>
      </c>
      <c r="K202" s="228"/>
      <c r="L202" s="228" t="n">
        <f aca="false">IF(MOD(G202*0.07*10^(2+1),20)=5, TRUNC(G202*0.07,2), ROUND(G202*0.07,2))</f>
        <v>0</v>
      </c>
      <c r="M202" s="228"/>
      <c r="N202" s="228" t="n">
        <f aca="false">IF(MOD(J202*0.8%*10^(2+1),20)=5, TRUNC(J202*0.8%,2), ROUND(J202*0.8%,2))</f>
        <v>0</v>
      </c>
      <c r="O202" s="228" t="n">
        <f aca="false">IF(MOD(IF(CONFIGURACAO_ISSQN!$B$2="Emolumentos Líquidos",J202,SUM(J202:L202))*CONFIGURACAO_ISSQN!$B$1*10^(2+1),20)=5, TRUNC(IF(CONFIGURACAO_ISSQN!$B$2="Emolumentos Líquidos",J202,SUM(J202:L202))*CONFIGURACAO_ISSQN!$B$1,2), ROUND(IF(CONFIGURACAO_ISSQN!$B$2="Emolumentos Líquidos",J202,SUM(J202:L202))*CONFIGURACAO_ISSQN!$B$1,2))</f>
        <v>0</v>
      </c>
      <c r="P202" s="228"/>
      <c r="Q202" s="235"/>
      <c r="R202" s="273"/>
      <c r="AMJ202" s="226"/>
    </row>
    <row r="203" s="222" customFormat="true" ht="12.8" hidden="false" customHeight="true" outlineLevel="0" collapsed="false">
      <c r="B203" s="236" t="s">
        <v>166</v>
      </c>
      <c r="C203" s="228" t="s">
        <v>375</v>
      </c>
      <c r="D203" s="228"/>
      <c r="E203" s="228"/>
      <c r="F203" s="228"/>
      <c r="G203" s="228"/>
      <c r="H203" s="228"/>
      <c r="I203" s="228"/>
      <c r="J203" s="228" t="n">
        <f aca="false">IF(MOD(G203*0.93*10^(2+1),20)=5, TRUNC(G203*0.93,2), ROUND(G203*0.93,2))</f>
        <v>0</v>
      </c>
      <c r="K203" s="228"/>
      <c r="L203" s="228" t="n">
        <f aca="false">IF(MOD(G203*0.07*10^(2+1),20)=5, TRUNC(G203*0.07,2), ROUND(G203*0.07,2))</f>
        <v>0</v>
      </c>
      <c r="M203" s="228"/>
      <c r="N203" s="228" t="n">
        <f aca="false">IF(MOD(J203*0.8%*10^(2+1),20)=5, TRUNC(J203*0.8%,2), ROUND(J203*0.8%,2))</f>
        <v>0</v>
      </c>
      <c r="O203" s="228" t="n">
        <f aca="false">IF(MOD(IF(CONFIGURACAO_ISSQN!$B$2="Emolumentos Líquidos",J203,SUM(J203:L203))*CONFIGURACAO_ISSQN!$B$1*10^(2+1),20)=5, TRUNC(IF(CONFIGURACAO_ISSQN!$B$2="Emolumentos Líquidos",J203,SUM(J203:L203))*CONFIGURACAO_ISSQN!$B$1,2), ROUND(IF(CONFIGURACAO_ISSQN!$B$2="Emolumentos Líquidos",J203,SUM(J203:L203))*CONFIGURACAO_ISSQN!$B$1,2))</f>
        <v>0</v>
      </c>
      <c r="P203" s="228"/>
      <c r="Q203" s="235"/>
      <c r="R203" s="273"/>
      <c r="AMJ203" s="226"/>
    </row>
    <row r="204" s="222" customFormat="true" ht="12.8" hidden="false" customHeight="true" outlineLevel="0" collapsed="false">
      <c r="B204" s="236" t="s">
        <v>166</v>
      </c>
      <c r="C204" s="237" t="s">
        <v>171</v>
      </c>
      <c r="D204" s="237"/>
      <c r="E204" s="238" t="s">
        <v>171</v>
      </c>
      <c r="F204" s="238"/>
      <c r="G204" s="236"/>
      <c r="H204" s="236"/>
      <c r="I204" s="236"/>
      <c r="J204" s="236"/>
      <c r="K204" s="239"/>
      <c r="L204" s="239"/>
      <c r="M204" s="240"/>
      <c r="N204" s="236"/>
      <c r="O204" s="236"/>
      <c r="P204" s="240"/>
      <c r="Q204" s="235"/>
      <c r="R204" s="235"/>
      <c r="AMJ204" s="226"/>
    </row>
    <row r="205" s="222" customFormat="true" ht="12.8" hidden="false" customHeight="false" outlineLevel="0" collapsed="false">
      <c r="B205" s="227" t="s">
        <v>376</v>
      </c>
      <c r="C205" s="241"/>
      <c r="D205" s="242"/>
      <c r="E205" s="242" t="s">
        <v>173</v>
      </c>
      <c r="F205" s="243" t="n">
        <v>1400</v>
      </c>
      <c r="G205" s="262" t="n">
        <f aca="false">$G$159</f>
        <v>152.08</v>
      </c>
      <c r="H205" s="231" t="n">
        <f aca="false">SUM(J205,L205)</f>
        <v>152.08</v>
      </c>
      <c r="I205" s="231" t="n">
        <f aca="false">SUM(J205:M205)</f>
        <v>210.68</v>
      </c>
      <c r="J205" s="231" t="n">
        <f aca="false">IF(MOD(G205*0.93*10^(2+1),20)=5, TRUNC(G205*0.93,2), ROUND(G205*0.93,2))</f>
        <v>141.43</v>
      </c>
      <c r="K205" s="245" t="s">
        <v>166</v>
      </c>
      <c r="L205" s="245" t="n">
        <f aca="false">IF(MOD(G205*0.07*10^(2+1),20)=5, TRUNC(G205*0.07,2), ROUND(G205*0.07,2))</f>
        <v>10.65</v>
      </c>
      <c r="M205" s="234" t="n">
        <f aca="false">$M159</f>
        <v>58.6</v>
      </c>
      <c r="N205" s="227" t="n">
        <f aca="false">IF(MOD(J205*0.8%*10^(2+1),20)=5, TRUNC(J205*0.8%,2), ROUND(J205*0.8%,2))</f>
        <v>1.13</v>
      </c>
      <c r="O205" s="227" t="n">
        <f aca="false">IF(MOD(IF(CONFIGURACAO_ISSQN!$B$2="Emolumentos Líquidos",J205,SUM(J205:L205))*CONFIGURACAO_ISSQN!$B$1*10^(2+1),20)=5, TRUNC(IF(CONFIGURACAO_ISSQN!$B$2="Emolumentos Líquidos",J205,SUM(J205:L205))*CONFIGURACAO_ISSQN!$B$1,2), ROUND(IF(CONFIGURACAO_ISSQN!$B$2="Emolumentos Líquidos",J205,SUM(J205:L205))*CONFIGURACAO_ISSQN!$B$1,2))</f>
        <v>7.07</v>
      </c>
      <c r="P205" s="234" t="n">
        <f aca="false">SUM(J205:O205)</f>
        <v>218.88</v>
      </c>
      <c r="Q205" s="235"/>
      <c r="R205" s="235"/>
      <c r="AMJ205" s="226"/>
    </row>
    <row r="206" s="222" customFormat="true" ht="12.8" hidden="false" customHeight="false" outlineLevel="0" collapsed="false">
      <c r="B206" s="227" t="s">
        <v>377</v>
      </c>
      <c r="C206" s="241" t="s">
        <v>175</v>
      </c>
      <c r="D206" s="246" t="n">
        <f aca="false">F205+0.01</f>
        <v>1400.01</v>
      </c>
      <c r="E206" s="242" t="s">
        <v>173</v>
      </c>
      <c r="F206" s="243" t="n">
        <v>2720</v>
      </c>
      <c r="G206" s="262" t="n">
        <f aca="false">$G$160</f>
        <v>248.07</v>
      </c>
      <c r="H206" s="231" t="n">
        <f aca="false">SUM(J206,L206)</f>
        <v>248.07</v>
      </c>
      <c r="I206" s="231" t="n">
        <f aca="false">SUM(J206:M206)</f>
        <v>343.67</v>
      </c>
      <c r="J206" s="231" t="n">
        <f aca="false">IF(MOD(G206*0.93*10^(2+1),20)=5, TRUNC(G206*0.93,2), ROUND(G206*0.93,2))</f>
        <v>230.71</v>
      </c>
      <c r="K206" s="245" t="s">
        <v>166</v>
      </c>
      <c r="L206" s="245" t="n">
        <f aca="false">IF(MOD(G206*0.07*10^(2+1),20)=5, TRUNC(G206*0.07,2), ROUND(G206*0.07,2))</f>
        <v>17.36</v>
      </c>
      <c r="M206" s="234" t="n">
        <f aca="false">$M160</f>
        <v>95.6</v>
      </c>
      <c r="N206" s="227" t="n">
        <f aca="false">IF(MOD(J206*0.8%*10^(2+1),20)=5, TRUNC(J206*0.8%,2), ROUND(J206*0.8%,2))</f>
        <v>1.85</v>
      </c>
      <c r="O206" s="227" t="n">
        <f aca="false">IF(MOD(IF(CONFIGURACAO_ISSQN!$B$2="Emolumentos Líquidos",J206,SUM(J206:L206))*CONFIGURACAO_ISSQN!$B$1*10^(2+1),20)=5, TRUNC(IF(CONFIGURACAO_ISSQN!$B$2="Emolumentos Líquidos",J206,SUM(J206:L206))*CONFIGURACAO_ISSQN!$B$1,2), ROUND(IF(CONFIGURACAO_ISSQN!$B$2="Emolumentos Líquidos",J206,SUM(J206:L206))*CONFIGURACAO_ISSQN!$B$1,2))</f>
        <v>11.54</v>
      </c>
      <c r="P206" s="234" t="n">
        <f aca="false">SUM(J206:O206)</f>
        <v>357.06</v>
      </c>
      <c r="Q206" s="235"/>
      <c r="R206" s="235"/>
      <c r="AMJ206" s="226"/>
    </row>
    <row r="207" s="222" customFormat="true" ht="12.8" hidden="false" customHeight="false" outlineLevel="0" collapsed="false">
      <c r="B207" s="227" t="s">
        <v>378</v>
      </c>
      <c r="C207" s="241" t="s">
        <v>175</v>
      </c>
      <c r="D207" s="246" t="n">
        <f aca="false">F206+0.01</f>
        <v>2720.01</v>
      </c>
      <c r="E207" s="242" t="s">
        <v>173</v>
      </c>
      <c r="F207" s="243" t="n">
        <v>5440</v>
      </c>
      <c r="G207" s="262" t="n">
        <f aca="false">$G$161</f>
        <v>359.51</v>
      </c>
      <c r="H207" s="231" t="n">
        <f aca="false">SUM(J207,L207)</f>
        <v>359.51</v>
      </c>
      <c r="I207" s="231" t="n">
        <f aca="false">SUM(J207:M207)</f>
        <v>498.03</v>
      </c>
      <c r="J207" s="231" t="n">
        <f aca="false">IF(MOD(G207*0.93*10^(2+1),20)=5, TRUNC(G207*0.93,2), ROUND(G207*0.93,2))</f>
        <v>334.34</v>
      </c>
      <c r="K207" s="245" t="s">
        <v>166</v>
      </c>
      <c r="L207" s="245" t="n">
        <f aca="false">IF(MOD(G207*0.07*10^(2+1),20)=5, TRUNC(G207*0.07,2), ROUND(G207*0.07,2))</f>
        <v>25.17</v>
      </c>
      <c r="M207" s="234" t="n">
        <f aca="false">$M161</f>
        <v>138.52</v>
      </c>
      <c r="N207" s="227" t="n">
        <f aca="false">IF(MOD(J207*0.8%*10^(2+1),20)=5, TRUNC(J207*0.8%,2), ROUND(J207*0.8%,2))</f>
        <v>2.67</v>
      </c>
      <c r="O207" s="227" t="n">
        <f aca="false">IF(MOD(IF(CONFIGURACAO_ISSQN!$B$2="Emolumentos Líquidos",J207,SUM(J207:L207))*CONFIGURACAO_ISSQN!$B$1*10^(2+1),20)=5, TRUNC(IF(CONFIGURACAO_ISSQN!$B$2="Emolumentos Líquidos",J207,SUM(J207:L207))*CONFIGURACAO_ISSQN!$B$1,2), ROUND(IF(CONFIGURACAO_ISSQN!$B$2="Emolumentos Líquidos",J207,SUM(J207:L207))*CONFIGURACAO_ISSQN!$B$1,2))</f>
        <v>16.72</v>
      </c>
      <c r="P207" s="234" t="n">
        <f aca="false">SUM(J207:O207)</f>
        <v>517.42</v>
      </c>
      <c r="Q207" s="235"/>
      <c r="R207" s="235"/>
      <c r="AMJ207" s="226"/>
    </row>
    <row r="208" s="222" customFormat="true" ht="12.8" hidden="false" customHeight="false" outlineLevel="0" collapsed="false">
      <c r="B208" s="227" t="s">
        <v>379</v>
      </c>
      <c r="C208" s="241" t="s">
        <v>175</v>
      </c>
      <c r="D208" s="246" t="n">
        <f aca="false">F207+0.01</f>
        <v>5440.01</v>
      </c>
      <c r="E208" s="242" t="s">
        <v>173</v>
      </c>
      <c r="F208" s="243" t="n">
        <v>7000</v>
      </c>
      <c r="G208" s="262" t="n">
        <f aca="false">$G$162</f>
        <v>497.69</v>
      </c>
      <c r="H208" s="231" t="n">
        <f aca="false">SUM(J208,L208)</f>
        <v>497.69</v>
      </c>
      <c r="I208" s="231" t="n">
        <f aca="false">SUM(J208:M208)</f>
        <v>689.47</v>
      </c>
      <c r="J208" s="231" t="n">
        <f aca="false">IF(MOD(G208*0.93*10^(2+1),20)=5, TRUNC(G208*0.93,2), ROUND(G208*0.93,2))</f>
        <v>462.85</v>
      </c>
      <c r="K208" s="245" t="s">
        <v>166</v>
      </c>
      <c r="L208" s="245" t="n">
        <f aca="false">IF(MOD(G208*0.07*10^(2+1),20)=5, TRUNC(G208*0.07,2), ROUND(G208*0.07,2))</f>
        <v>34.84</v>
      </c>
      <c r="M208" s="234" t="n">
        <f aca="false">$M162</f>
        <v>191.78</v>
      </c>
      <c r="N208" s="227" t="n">
        <f aca="false">IF(MOD(J208*0.8%*10^(2+1),20)=5, TRUNC(J208*0.8%,2), ROUND(J208*0.8%,2))</f>
        <v>3.7</v>
      </c>
      <c r="O208" s="227" t="n">
        <f aca="false">IF(MOD(IF(CONFIGURACAO_ISSQN!$B$2="Emolumentos Líquidos",J208,SUM(J208:L208))*CONFIGURACAO_ISSQN!$B$1*10^(2+1),20)=5, TRUNC(IF(CONFIGURACAO_ISSQN!$B$2="Emolumentos Líquidos",J208,SUM(J208:L208))*CONFIGURACAO_ISSQN!$B$1,2), ROUND(IF(CONFIGURACAO_ISSQN!$B$2="Emolumentos Líquidos",J208,SUM(J208:L208))*CONFIGURACAO_ISSQN!$B$1,2))</f>
        <v>23.14</v>
      </c>
      <c r="P208" s="234" t="n">
        <f aca="false">SUM(J208:O208)</f>
        <v>716.31</v>
      </c>
      <c r="Q208" s="235"/>
      <c r="R208" s="235"/>
      <c r="AMJ208" s="226"/>
    </row>
    <row r="209" s="222" customFormat="true" ht="12.8" hidden="false" customHeight="false" outlineLevel="0" collapsed="false">
      <c r="B209" s="227" t="s">
        <v>380</v>
      </c>
      <c r="C209" s="241" t="s">
        <v>175</v>
      </c>
      <c r="D209" s="246" t="n">
        <f aca="false">F208+0.01</f>
        <v>7000.01</v>
      </c>
      <c r="E209" s="242" t="s">
        <v>173</v>
      </c>
      <c r="F209" s="243" t="n">
        <v>14000</v>
      </c>
      <c r="G209" s="262" t="n">
        <f aca="false">$G$163</f>
        <v>663.72</v>
      </c>
      <c r="H209" s="231" t="n">
        <f aca="false">SUM(J209,L209)</f>
        <v>663.72</v>
      </c>
      <c r="I209" s="231" t="n">
        <f aca="false">SUM(J209:M209)</f>
        <v>919.44</v>
      </c>
      <c r="J209" s="231" t="n">
        <f aca="false">IF(MOD(G209*0.93*10^(2+1),20)=5, TRUNC(G209*0.93,2), ROUND(G209*0.93,2))</f>
        <v>617.26</v>
      </c>
      <c r="K209" s="245" t="s">
        <v>166</v>
      </c>
      <c r="L209" s="245" t="n">
        <f aca="false">IF(MOD(G209*0.07*10^(2+1),20)=5, TRUNC(G209*0.07,2), ROUND(G209*0.07,2))</f>
        <v>46.46</v>
      </c>
      <c r="M209" s="234" t="n">
        <f aca="false">$M163</f>
        <v>255.72</v>
      </c>
      <c r="N209" s="227" t="n">
        <f aca="false">IF(MOD(J209*0.8%*10^(2+1),20)=5, TRUNC(J209*0.8%,2), ROUND(J209*0.8%,2))</f>
        <v>4.94</v>
      </c>
      <c r="O209" s="227" t="n">
        <f aca="false">IF(MOD(IF(CONFIGURACAO_ISSQN!$B$2="Emolumentos Líquidos",J209,SUM(J209:L209))*CONFIGURACAO_ISSQN!$B$1*10^(2+1),20)=5, TRUNC(IF(CONFIGURACAO_ISSQN!$B$2="Emolumentos Líquidos",J209,SUM(J209:L209))*CONFIGURACAO_ISSQN!$B$1,2), ROUND(IF(CONFIGURACAO_ISSQN!$B$2="Emolumentos Líquidos",J209,SUM(J209:L209))*CONFIGURACAO_ISSQN!$B$1,2))</f>
        <v>30.86</v>
      </c>
      <c r="P209" s="234" t="n">
        <f aca="false">SUM(J209:O209)</f>
        <v>955.24</v>
      </c>
      <c r="Q209" s="235"/>
      <c r="R209" s="235"/>
      <c r="AMJ209" s="226"/>
    </row>
    <row r="210" s="222" customFormat="true" ht="12.8" hidden="false" customHeight="false" outlineLevel="0" collapsed="false">
      <c r="B210" s="227" t="s">
        <v>381</v>
      </c>
      <c r="C210" s="241" t="s">
        <v>175</v>
      </c>
      <c r="D210" s="246" t="n">
        <f aca="false">F209+0.01</f>
        <v>14000.01</v>
      </c>
      <c r="E210" s="242" t="s">
        <v>173</v>
      </c>
      <c r="F210" s="243" t="n">
        <v>28000</v>
      </c>
      <c r="G210" s="262" t="n">
        <f aca="false">$G$164</f>
        <v>857.45</v>
      </c>
      <c r="H210" s="231" t="n">
        <f aca="false">SUM(J210,L210)</f>
        <v>857.45</v>
      </c>
      <c r="I210" s="231" t="n">
        <f aca="false">SUM(J210:M210)</f>
        <v>1187.87</v>
      </c>
      <c r="J210" s="231" t="n">
        <f aca="false">IF(MOD(G210*0.93*10^(2+1),20)=5, TRUNC(G210*0.93,2), ROUND(G210*0.93,2))</f>
        <v>797.43</v>
      </c>
      <c r="K210" s="245" t="s">
        <v>166</v>
      </c>
      <c r="L210" s="245" t="n">
        <f aca="false">IF(MOD(G210*0.07*10^(2+1),20)=5, TRUNC(G210*0.07,2), ROUND(G210*0.07,2))</f>
        <v>60.02</v>
      </c>
      <c r="M210" s="234" t="n">
        <f aca="false">$M164</f>
        <v>330.42</v>
      </c>
      <c r="N210" s="227" t="n">
        <f aca="false">IF(MOD(J210*0.8%*10^(2+1),20)=5, TRUNC(J210*0.8%,2), ROUND(J210*0.8%,2))</f>
        <v>6.38</v>
      </c>
      <c r="O210" s="227" t="n">
        <f aca="false">IF(MOD(IF(CONFIGURACAO_ISSQN!$B$2="Emolumentos Líquidos",J210,SUM(J210:L210))*CONFIGURACAO_ISSQN!$B$1*10^(2+1),20)=5, TRUNC(IF(CONFIGURACAO_ISSQN!$B$2="Emolumentos Líquidos",J210,SUM(J210:L210))*CONFIGURACAO_ISSQN!$B$1,2), ROUND(IF(CONFIGURACAO_ISSQN!$B$2="Emolumentos Líquidos",J210,SUM(J210:L210))*CONFIGURACAO_ISSQN!$B$1,2))</f>
        <v>39.87</v>
      </c>
      <c r="P210" s="234" t="n">
        <f aca="false">SUM(J210:O210)</f>
        <v>1234.12</v>
      </c>
      <c r="Q210" s="235"/>
      <c r="R210" s="235"/>
      <c r="AMJ210" s="226"/>
    </row>
    <row r="211" s="222" customFormat="true" ht="12.8" hidden="false" customHeight="false" outlineLevel="0" collapsed="false">
      <c r="B211" s="227" t="s">
        <v>382</v>
      </c>
      <c r="C211" s="241" t="s">
        <v>175</v>
      </c>
      <c r="D211" s="246" t="n">
        <f aca="false">F210+0.01</f>
        <v>28000.01</v>
      </c>
      <c r="E211" s="242" t="s">
        <v>173</v>
      </c>
      <c r="F211" s="243" t="n">
        <v>42000</v>
      </c>
      <c r="G211" s="262" t="n">
        <f aca="false">$G$165</f>
        <v>1078.53</v>
      </c>
      <c r="H211" s="231" t="n">
        <f aca="false">SUM(J211,L211)</f>
        <v>1078.53</v>
      </c>
      <c r="I211" s="231" t="n">
        <f aca="false">SUM(J211:M211)</f>
        <v>1494.12</v>
      </c>
      <c r="J211" s="231" t="n">
        <f aca="false">IF(MOD(G211*0.93*10^(2+1),20)=5, TRUNC(G211*0.93,2), ROUND(G211*0.93,2))</f>
        <v>1003.03</v>
      </c>
      <c r="K211" s="245" t="s">
        <v>166</v>
      </c>
      <c r="L211" s="245" t="n">
        <f aca="false">IF(MOD(G211*0.07*10^(2+1),20)=5, TRUNC(G211*0.07,2), ROUND(G211*0.07,2))</f>
        <v>75.5</v>
      </c>
      <c r="M211" s="234" t="n">
        <f aca="false">$M165</f>
        <v>415.59</v>
      </c>
      <c r="N211" s="227" t="n">
        <f aca="false">IF(MOD(J211*0.8%*10^(2+1),20)=5, TRUNC(J211*0.8%,2), ROUND(J211*0.8%,2))</f>
        <v>8.02</v>
      </c>
      <c r="O211" s="227" t="n">
        <f aca="false">IF(MOD(IF(CONFIGURACAO_ISSQN!$B$2="Emolumentos Líquidos",J211,SUM(J211:L211))*CONFIGURACAO_ISSQN!$B$1*10^(2+1),20)=5, TRUNC(IF(CONFIGURACAO_ISSQN!$B$2="Emolumentos Líquidos",J211,SUM(J211:L211))*CONFIGURACAO_ISSQN!$B$1,2), ROUND(IF(CONFIGURACAO_ISSQN!$B$2="Emolumentos Líquidos",J211,SUM(J211:L211))*CONFIGURACAO_ISSQN!$B$1,2))</f>
        <v>50.15</v>
      </c>
      <c r="P211" s="234" t="n">
        <f aca="false">SUM(J211:O211)</f>
        <v>1552.29</v>
      </c>
      <c r="Q211" s="235"/>
      <c r="R211" s="235"/>
      <c r="AMJ211" s="226"/>
    </row>
    <row r="212" s="222" customFormat="true" ht="12.8" hidden="false" customHeight="false" outlineLevel="0" collapsed="false">
      <c r="B212" s="227" t="s">
        <v>383</v>
      </c>
      <c r="C212" s="241" t="s">
        <v>175</v>
      </c>
      <c r="D212" s="246" t="n">
        <f aca="false">F211+0.01</f>
        <v>42000.01</v>
      </c>
      <c r="E212" s="242" t="s">
        <v>173</v>
      </c>
      <c r="F212" s="243" t="n">
        <v>56000</v>
      </c>
      <c r="G212" s="262" t="n">
        <f aca="false">$G$166</f>
        <v>1327.66</v>
      </c>
      <c r="H212" s="231" t="n">
        <f aca="false">SUM(J212,L212)</f>
        <v>1327.66</v>
      </c>
      <c r="I212" s="231" t="n">
        <f aca="false">SUM(J212:M212)</f>
        <v>1839.21</v>
      </c>
      <c r="J212" s="231" t="n">
        <f aca="false">IF(MOD(G212*0.93*10^(2+1),20)=5, TRUNC(G212*0.93,2), ROUND(G212*0.93,2))</f>
        <v>1234.72</v>
      </c>
      <c r="K212" s="245" t="s">
        <v>166</v>
      </c>
      <c r="L212" s="245" t="n">
        <f aca="false">IF(MOD(G212*0.07*10^(2+1),20)=5, TRUNC(G212*0.07,2), ROUND(G212*0.07,2))</f>
        <v>92.94</v>
      </c>
      <c r="M212" s="234" t="n">
        <f aca="false">$M166</f>
        <v>511.55</v>
      </c>
      <c r="N212" s="227" t="n">
        <f aca="false">IF(MOD(J212*0.8%*10^(2+1),20)=5, TRUNC(J212*0.8%,2), ROUND(J212*0.8%,2))</f>
        <v>9.88</v>
      </c>
      <c r="O212" s="227" t="n">
        <f aca="false">IF(MOD(IF(CONFIGURACAO_ISSQN!$B$2="Emolumentos Líquidos",J212,SUM(J212:L212))*CONFIGURACAO_ISSQN!$B$1*10^(2+1),20)=5, TRUNC(IF(CONFIGURACAO_ISSQN!$B$2="Emolumentos Líquidos",J212,SUM(J212:L212))*CONFIGURACAO_ISSQN!$B$1,2), ROUND(IF(CONFIGURACAO_ISSQN!$B$2="Emolumentos Líquidos",J212,SUM(J212:L212))*CONFIGURACAO_ISSQN!$B$1,2))</f>
        <v>61.74</v>
      </c>
      <c r="P212" s="234" t="n">
        <f aca="false">SUM(J212:O212)</f>
        <v>1910.83</v>
      </c>
      <c r="Q212" s="235"/>
      <c r="R212" s="235"/>
      <c r="AMJ212" s="226"/>
    </row>
    <row r="213" s="222" customFormat="true" ht="12.8" hidden="false" customHeight="false" outlineLevel="0" collapsed="false">
      <c r="B213" s="227" t="s">
        <v>384</v>
      </c>
      <c r="C213" s="241" t="s">
        <v>175</v>
      </c>
      <c r="D213" s="246" t="n">
        <f aca="false">F212+0.01</f>
        <v>56000.01</v>
      </c>
      <c r="E213" s="242" t="s">
        <v>173</v>
      </c>
      <c r="F213" s="243" t="n">
        <v>70000</v>
      </c>
      <c r="G213" s="262" t="n">
        <f aca="false">$G$167</f>
        <v>1604.3</v>
      </c>
      <c r="H213" s="231" t="n">
        <f aca="false">SUM(J213,L213)</f>
        <v>1604.3</v>
      </c>
      <c r="I213" s="231" t="n">
        <f aca="false">SUM(J213:M213)</f>
        <v>2222.48</v>
      </c>
      <c r="J213" s="231" t="n">
        <f aca="false">IF(MOD(G213*0.93*10^(2+1),20)=5, TRUNC(G213*0.93,2), ROUND(G213*0.93,2))</f>
        <v>1492</v>
      </c>
      <c r="K213" s="245" t="s">
        <v>166</v>
      </c>
      <c r="L213" s="245" t="n">
        <f aca="false">IF(MOD(G213*0.07*10^(2+1),20)=5, TRUNC(G213*0.07,2), ROUND(G213*0.07,2))</f>
        <v>112.3</v>
      </c>
      <c r="M213" s="234" t="n">
        <f aca="false">$M167</f>
        <v>618.18</v>
      </c>
      <c r="N213" s="227" t="n">
        <f aca="false">IF(MOD(J213*0.8%*10^(2+1),20)=5, TRUNC(J213*0.8%,2), ROUND(J213*0.8%,2))</f>
        <v>11.94</v>
      </c>
      <c r="O213" s="227" t="n">
        <f aca="false">IF(MOD(IF(CONFIGURACAO_ISSQN!$B$2="Emolumentos Líquidos",J213,SUM(J213:L213))*CONFIGURACAO_ISSQN!$B$1*10^(2+1),20)=5, TRUNC(IF(CONFIGURACAO_ISSQN!$B$2="Emolumentos Líquidos",J213,SUM(J213:L213))*CONFIGURACAO_ISSQN!$B$1,2), ROUND(IF(CONFIGURACAO_ISSQN!$B$2="Emolumentos Líquidos",J213,SUM(J213:L213))*CONFIGURACAO_ISSQN!$B$1,2))</f>
        <v>74.6</v>
      </c>
      <c r="P213" s="234" t="n">
        <f aca="false">SUM(J213:O213)</f>
        <v>2309.02</v>
      </c>
      <c r="Q213" s="235"/>
      <c r="R213" s="235"/>
      <c r="AMJ213" s="226"/>
    </row>
    <row r="214" s="222" customFormat="true" ht="12.8" hidden="false" customHeight="false" outlineLevel="0" collapsed="false">
      <c r="B214" s="227" t="s">
        <v>385</v>
      </c>
      <c r="C214" s="241" t="s">
        <v>175</v>
      </c>
      <c r="D214" s="246" t="n">
        <f aca="false">F213+0.01</f>
        <v>70000.01</v>
      </c>
      <c r="E214" s="242" t="s">
        <v>173</v>
      </c>
      <c r="F214" s="243" t="n">
        <v>105000</v>
      </c>
      <c r="G214" s="262" t="n">
        <f aca="false">$G$168</f>
        <v>2019.13</v>
      </c>
      <c r="H214" s="231" t="n">
        <f aca="false">SUM(J214,L214)</f>
        <v>2019.13</v>
      </c>
      <c r="I214" s="231" t="n">
        <f aca="false">SUM(J214:M214)</f>
        <v>2797.13</v>
      </c>
      <c r="J214" s="231" t="n">
        <f aca="false">IF(MOD(G214*0.93*10^(2+1),20)=5, TRUNC(G214*0.93,2), ROUND(G214*0.93,2))</f>
        <v>1877.79</v>
      </c>
      <c r="K214" s="245" t="s">
        <v>166</v>
      </c>
      <c r="L214" s="245" t="n">
        <f aca="false">IF(MOD(G214*0.07*10^(2+1),20)=5, TRUNC(G214*0.07,2), ROUND(G214*0.07,2))</f>
        <v>141.34</v>
      </c>
      <c r="M214" s="234" t="n">
        <f aca="false">$M168</f>
        <v>778</v>
      </c>
      <c r="N214" s="227" t="n">
        <f aca="false">IF(MOD(J214*0.8%*10^(2+1),20)=5, TRUNC(J214*0.8%,2), ROUND(J214*0.8%,2))</f>
        <v>15.02</v>
      </c>
      <c r="O214" s="227" t="n">
        <f aca="false">IF(MOD(IF(CONFIGURACAO_ISSQN!$B$2="Emolumentos Líquidos",J214,SUM(J214:L214))*CONFIGURACAO_ISSQN!$B$1*10^(2+1),20)=5, TRUNC(IF(CONFIGURACAO_ISSQN!$B$2="Emolumentos Líquidos",J214,SUM(J214:L214))*CONFIGURACAO_ISSQN!$B$1,2), ROUND(IF(CONFIGURACAO_ISSQN!$B$2="Emolumentos Líquidos",J214,SUM(J214:L214))*CONFIGURACAO_ISSQN!$B$1,2))</f>
        <v>93.89</v>
      </c>
      <c r="P214" s="234" t="n">
        <f aca="false">SUM(J214:O214)</f>
        <v>2906.04</v>
      </c>
      <c r="Q214" s="235"/>
      <c r="R214" s="235"/>
      <c r="AMJ214" s="226"/>
    </row>
    <row r="215" s="222" customFormat="true" ht="12.8" hidden="false" customHeight="false" outlineLevel="0" collapsed="false">
      <c r="B215" s="227" t="s">
        <v>386</v>
      </c>
      <c r="C215" s="241" t="s">
        <v>175</v>
      </c>
      <c r="D215" s="246" t="n">
        <f aca="false">F214+0.01</f>
        <v>105000.01</v>
      </c>
      <c r="E215" s="242" t="s">
        <v>173</v>
      </c>
      <c r="F215" s="243" t="n">
        <v>140000</v>
      </c>
      <c r="G215" s="262" t="n">
        <f aca="false">$G$169</f>
        <v>2427.25</v>
      </c>
      <c r="H215" s="231" t="n">
        <f aca="false">SUM(J215,L215)</f>
        <v>2427.25</v>
      </c>
      <c r="I215" s="231" t="n">
        <f aca="false">SUM(J215:M215)</f>
        <v>3555.1</v>
      </c>
      <c r="J215" s="231" t="n">
        <f aca="false">IF(MOD(G215*0.93*10^(2+1),20)=5, TRUNC(G215*0.93,2), ROUND(G215*0.93,2))</f>
        <v>2257.34</v>
      </c>
      <c r="K215" s="245" t="s">
        <v>166</v>
      </c>
      <c r="L215" s="245" t="n">
        <f aca="false">IF(MOD(G215*0.07*10^(2+1),20)=5, TRUNC(G215*0.07,2), ROUND(G215*0.07,2))</f>
        <v>169.91</v>
      </c>
      <c r="M215" s="234" t="n">
        <f aca="false">$M169</f>
        <v>1127.85</v>
      </c>
      <c r="N215" s="227" t="n">
        <f aca="false">IF(MOD(J215*0.8%*10^(2+1),20)=5, TRUNC(J215*0.8%,2), ROUND(J215*0.8%,2))</f>
        <v>18.06</v>
      </c>
      <c r="O215" s="227" t="n">
        <f aca="false">IF(MOD(IF(CONFIGURACAO_ISSQN!$B$2="Emolumentos Líquidos",J215,SUM(J215:L215))*CONFIGURACAO_ISSQN!$B$1*10^(2+1),20)=5, TRUNC(IF(CONFIGURACAO_ISSQN!$B$2="Emolumentos Líquidos",J215,SUM(J215:L215))*CONFIGURACAO_ISSQN!$B$1,2), ROUND(IF(CONFIGURACAO_ISSQN!$B$2="Emolumentos Líquidos",J215,SUM(J215:L215))*CONFIGURACAO_ISSQN!$B$1,2))</f>
        <v>112.87</v>
      </c>
      <c r="P215" s="234" t="n">
        <f aca="false">SUM(J215:O215)</f>
        <v>3686.03</v>
      </c>
      <c r="Q215" s="235"/>
      <c r="R215" s="235"/>
      <c r="AMJ215" s="226"/>
    </row>
    <row r="216" s="222" customFormat="true" ht="12.8" hidden="false" customHeight="false" outlineLevel="0" collapsed="false">
      <c r="B216" s="227" t="s">
        <v>387</v>
      </c>
      <c r="C216" s="241" t="s">
        <v>175</v>
      </c>
      <c r="D216" s="246" t="n">
        <f aca="false">F215+0.01</f>
        <v>140000.01</v>
      </c>
      <c r="E216" s="242" t="s">
        <v>173</v>
      </c>
      <c r="F216" s="243" t="n">
        <v>175000</v>
      </c>
      <c r="G216" s="262" t="n">
        <f aca="false">$G$170</f>
        <v>2595.58</v>
      </c>
      <c r="H216" s="231" t="n">
        <f aca="false">SUM(J216,L216)</f>
        <v>2595.58</v>
      </c>
      <c r="I216" s="231" t="n">
        <f aca="false">SUM(J216:M216)</f>
        <v>3801.73</v>
      </c>
      <c r="J216" s="231" t="n">
        <f aca="false">IF(MOD(G216*0.93*10^(2+1),20)=5, TRUNC(G216*0.93,2), ROUND(G216*0.93,2))</f>
        <v>2413.89</v>
      </c>
      <c r="K216" s="245" t="s">
        <v>166</v>
      </c>
      <c r="L216" s="245" t="n">
        <f aca="false">IF(MOD(G216*0.07*10^(2+1),20)=5, TRUNC(G216*0.07,2), ROUND(G216*0.07,2))</f>
        <v>181.69</v>
      </c>
      <c r="M216" s="234" t="n">
        <f aca="false">$M170</f>
        <v>1206.15</v>
      </c>
      <c r="N216" s="227" t="n">
        <f aca="false">IF(MOD(J216*0.8%*10^(2+1),20)=5, TRUNC(J216*0.8%,2), ROUND(J216*0.8%,2))</f>
        <v>19.31</v>
      </c>
      <c r="O216" s="227" t="n">
        <f aca="false">IF(MOD(IF(CONFIGURACAO_ISSQN!$B$2="Emolumentos Líquidos",J216,SUM(J216:L216))*CONFIGURACAO_ISSQN!$B$1*10^(2+1),20)=5, TRUNC(IF(CONFIGURACAO_ISSQN!$B$2="Emolumentos Líquidos",J216,SUM(J216:L216))*CONFIGURACAO_ISSQN!$B$1,2), ROUND(IF(CONFIGURACAO_ISSQN!$B$2="Emolumentos Líquidos",J216,SUM(J216:L216))*CONFIGURACAO_ISSQN!$B$1,2))</f>
        <v>120.69</v>
      </c>
      <c r="P216" s="234" t="n">
        <f aca="false">SUM(J216:O216)</f>
        <v>3941.73</v>
      </c>
      <c r="Q216" s="235"/>
      <c r="R216" s="235"/>
      <c r="AMJ216" s="226"/>
    </row>
    <row r="217" s="222" customFormat="true" ht="12.8" hidden="false" customHeight="false" outlineLevel="0" collapsed="false">
      <c r="B217" s="227" t="s">
        <v>388</v>
      </c>
      <c r="C217" s="241" t="s">
        <v>175</v>
      </c>
      <c r="D217" s="246" t="n">
        <f aca="false">F216+0.01</f>
        <v>175000.01</v>
      </c>
      <c r="E217" s="242" t="s">
        <v>173</v>
      </c>
      <c r="F217" s="243" t="n">
        <v>210000</v>
      </c>
      <c r="G217" s="262" t="n">
        <f aca="false">$G$171</f>
        <v>2764.26</v>
      </c>
      <c r="H217" s="231" t="n">
        <f aca="false">SUM(J217,L217)</f>
        <v>2764.26</v>
      </c>
      <c r="I217" s="231" t="n">
        <f aca="false">SUM(J217:M217)</f>
        <v>4048.79</v>
      </c>
      <c r="J217" s="231" t="n">
        <f aca="false">IF(MOD(G217*0.93*10^(2+1),20)=5, TRUNC(G217*0.93,2), ROUND(G217*0.93,2))</f>
        <v>2570.76</v>
      </c>
      <c r="K217" s="245" t="s">
        <v>166</v>
      </c>
      <c r="L217" s="245" t="n">
        <f aca="false">IF(MOD(G217*0.07*10^(2+1),20)=5, TRUNC(G217*0.07,2), ROUND(G217*0.07,2))</f>
        <v>193.5</v>
      </c>
      <c r="M217" s="234" t="n">
        <f aca="false">$M171</f>
        <v>1284.53</v>
      </c>
      <c r="N217" s="227" t="n">
        <f aca="false">IF(MOD(J217*0.8%*10^(2+1),20)=5, TRUNC(J217*0.8%,2), ROUND(J217*0.8%,2))</f>
        <v>20.57</v>
      </c>
      <c r="O217" s="227" t="n">
        <f aca="false">IF(MOD(IF(CONFIGURACAO_ISSQN!$B$2="Emolumentos Líquidos",J217,SUM(J217:L217))*CONFIGURACAO_ISSQN!$B$1*10^(2+1),20)=5, TRUNC(IF(CONFIGURACAO_ISSQN!$B$2="Emolumentos Líquidos",J217,SUM(J217:L217))*CONFIGURACAO_ISSQN!$B$1,2), ROUND(IF(CONFIGURACAO_ISSQN!$B$2="Emolumentos Líquidos",J217,SUM(J217:L217))*CONFIGURACAO_ISSQN!$B$1,2))</f>
        <v>128.54</v>
      </c>
      <c r="P217" s="234" t="n">
        <f aca="false">SUM(J217:O217)</f>
        <v>4197.9</v>
      </c>
      <c r="Q217" s="235"/>
      <c r="R217" s="235"/>
      <c r="AMJ217" s="226"/>
    </row>
    <row r="218" s="222" customFormat="true" ht="12.8" hidden="false" customHeight="false" outlineLevel="0" collapsed="false">
      <c r="B218" s="227" t="s">
        <v>389</v>
      </c>
      <c r="C218" s="241" t="s">
        <v>175</v>
      </c>
      <c r="D218" s="246" t="n">
        <f aca="false">F217+0.01</f>
        <v>210000.01</v>
      </c>
      <c r="E218" s="242" t="s">
        <v>173</v>
      </c>
      <c r="F218" s="243" t="n">
        <v>280000</v>
      </c>
      <c r="G218" s="262" t="n">
        <f aca="false">$G$172</f>
        <v>2933.41</v>
      </c>
      <c r="H218" s="231" t="n">
        <f aca="false">SUM(J218,L218)</f>
        <v>2933.41</v>
      </c>
      <c r="I218" s="231" t="n">
        <f aca="false">SUM(J218:M218)</f>
        <v>4558.68</v>
      </c>
      <c r="J218" s="231" t="n">
        <f aca="false">IF(MOD(G218*0.93*10^(2+1),20)=5, TRUNC(G218*0.93,2), ROUND(G218*0.93,2))</f>
        <v>2728.07</v>
      </c>
      <c r="K218" s="245" t="s">
        <v>166</v>
      </c>
      <c r="L218" s="245" t="n">
        <f aca="false">IF(MOD(G218*0.07*10^(2+1),20)=5, TRUNC(G218*0.07,2), ROUND(G218*0.07,2))</f>
        <v>205.34</v>
      </c>
      <c r="M218" s="234" t="n">
        <f aca="false">$M172</f>
        <v>1625.27</v>
      </c>
      <c r="N218" s="227" t="n">
        <f aca="false">IF(MOD(J218*0.8%*10^(2+1),20)=5, TRUNC(J218*0.8%,2), ROUND(J218*0.8%,2))</f>
        <v>21.82</v>
      </c>
      <c r="O218" s="227" t="n">
        <f aca="false">IF(MOD(IF(CONFIGURACAO_ISSQN!$B$2="Emolumentos Líquidos",J218,SUM(J218:L218))*CONFIGURACAO_ISSQN!$B$1*10^(2+1),20)=5, TRUNC(IF(CONFIGURACAO_ISSQN!$B$2="Emolumentos Líquidos",J218,SUM(J218:L218))*CONFIGURACAO_ISSQN!$B$1,2), ROUND(IF(CONFIGURACAO_ISSQN!$B$2="Emolumentos Líquidos",J218,SUM(J218:L218))*CONFIGURACAO_ISSQN!$B$1,2))</f>
        <v>136.4</v>
      </c>
      <c r="P218" s="234" t="n">
        <f aca="false">SUM(J218:O218)</f>
        <v>4716.9</v>
      </c>
      <c r="Q218" s="235"/>
      <c r="R218" s="235"/>
      <c r="AMJ218" s="226"/>
    </row>
    <row r="219" s="222" customFormat="true" ht="12.8" hidden="false" customHeight="false" outlineLevel="0" collapsed="false">
      <c r="B219" s="227" t="s">
        <v>390</v>
      </c>
      <c r="C219" s="241" t="s">
        <v>175</v>
      </c>
      <c r="D219" s="246" t="n">
        <f aca="false">F218+0.01</f>
        <v>280000.01</v>
      </c>
      <c r="E219" s="242" t="s">
        <v>173</v>
      </c>
      <c r="F219" s="243" t="n">
        <v>350000</v>
      </c>
      <c r="G219" s="262" t="n">
        <f aca="false">$G$173</f>
        <v>3014.14</v>
      </c>
      <c r="H219" s="231" t="n">
        <f aca="false">SUM(J219,L219)</f>
        <v>3014.14</v>
      </c>
      <c r="I219" s="231" t="n">
        <f aca="false">SUM(J219:M219)</f>
        <v>4684.27</v>
      </c>
      <c r="J219" s="231" t="n">
        <f aca="false">IF(MOD(G219*0.93*10^(2+1),20)=5, TRUNC(G219*0.93,2), ROUND(G219*0.93,2))</f>
        <v>2803.15</v>
      </c>
      <c r="K219" s="245" t="s">
        <v>166</v>
      </c>
      <c r="L219" s="245" t="n">
        <f aca="false">IF(MOD(G219*0.07*10^(2+1),20)=5, TRUNC(G219*0.07,2), ROUND(G219*0.07,2))</f>
        <v>210.99</v>
      </c>
      <c r="M219" s="234" t="n">
        <f aca="false">$M173</f>
        <v>1670.13</v>
      </c>
      <c r="N219" s="227" t="n">
        <f aca="false">IF(MOD(J219*0.8%*10^(2+1),20)=5, TRUNC(J219*0.8%,2), ROUND(J219*0.8%,2))</f>
        <v>22.43</v>
      </c>
      <c r="O219" s="227" t="n">
        <f aca="false">IF(MOD(IF(CONFIGURACAO_ISSQN!$B$2="Emolumentos Líquidos",J219,SUM(J219:L219))*CONFIGURACAO_ISSQN!$B$1*10^(2+1),20)=5, TRUNC(IF(CONFIGURACAO_ISSQN!$B$2="Emolumentos Líquidos",J219,SUM(J219:L219))*CONFIGURACAO_ISSQN!$B$1,2), ROUND(IF(CONFIGURACAO_ISSQN!$B$2="Emolumentos Líquidos",J219,SUM(J219:L219))*CONFIGURACAO_ISSQN!$B$1,2))</f>
        <v>140.16</v>
      </c>
      <c r="P219" s="234" t="n">
        <f aca="false">SUM(J219:O219)</f>
        <v>4846.86</v>
      </c>
      <c r="Q219" s="235"/>
      <c r="R219" s="235"/>
      <c r="AMJ219" s="226"/>
    </row>
    <row r="220" s="222" customFormat="true" ht="12.8" hidden="false" customHeight="false" outlineLevel="0" collapsed="false">
      <c r="B220" s="227" t="s">
        <v>391</v>
      </c>
      <c r="C220" s="241" t="s">
        <v>175</v>
      </c>
      <c r="D220" s="246" t="n">
        <f aca="false">F219+0.01</f>
        <v>350000.01</v>
      </c>
      <c r="E220" s="242" t="s">
        <v>173</v>
      </c>
      <c r="F220" s="243" t="n">
        <v>420000</v>
      </c>
      <c r="G220" s="262" t="n">
        <f aca="false">$G$174</f>
        <v>3095.31</v>
      </c>
      <c r="H220" s="231" t="n">
        <f aca="false">SUM(J220,L220)</f>
        <v>3095.31</v>
      </c>
      <c r="I220" s="231" t="n">
        <f aca="false">SUM(J220:M220)</f>
        <v>4810.41</v>
      </c>
      <c r="J220" s="231" t="n">
        <f aca="false">IF(MOD(G220*0.93*10^(2+1),20)=5, TRUNC(G220*0.93,2), ROUND(G220*0.93,2))</f>
        <v>2878.64</v>
      </c>
      <c r="K220" s="245" t="s">
        <v>166</v>
      </c>
      <c r="L220" s="245" t="n">
        <f aca="false">IF(MOD(G220*0.07*10^(2+1),20)=5, TRUNC(G220*0.07,2), ROUND(G220*0.07,2))</f>
        <v>216.67</v>
      </c>
      <c r="M220" s="234" t="n">
        <f aca="false">$M174</f>
        <v>1715.1</v>
      </c>
      <c r="N220" s="227" t="n">
        <f aca="false">IF(MOD(J220*0.8%*10^(2+1),20)=5, TRUNC(J220*0.8%,2), ROUND(J220*0.8%,2))</f>
        <v>23.03</v>
      </c>
      <c r="O220" s="227" t="n">
        <f aca="false">IF(MOD(IF(CONFIGURACAO_ISSQN!$B$2="Emolumentos Líquidos",J220,SUM(J220:L220))*CONFIGURACAO_ISSQN!$B$1*10^(2+1),20)=5, TRUNC(IF(CONFIGURACAO_ISSQN!$B$2="Emolumentos Líquidos",J220,SUM(J220:L220))*CONFIGURACAO_ISSQN!$B$1,2), ROUND(IF(CONFIGURACAO_ISSQN!$B$2="Emolumentos Líquidos",J220,SUM(J220:L220))*CONFIGURACAO_ISSQN!$B$1,2))</f>
        <v>143.93</v>
      </c>
      <c r="P220" s="234" t="n">
        <f aca="false">SUM(J220:O220)</f>
        <v>4977.37</v>
      </c>
      <c r="Q220" s="235"/>
      <c r="R220" s="235"/>
      <c r="AMJ220" s="226"/>
    </row>
    <row r="221" s="222" customFormat="true" ht="12.8" hidden="false" customHeight="false" outlineLevel="0" collapsed="false">
      <c r="B221" s="227" t="s">
        <v>392</v>
      </c>
      <c r="C221" s="241" t="s">
        <v>175</v>
      </c>
      <c r="D221" s="246" t="n">
        <f aca="false">F220+0.01</f>
        <v>420000.01</v>
      </c>
      <c r="E221" s="242" t="s">
        <v>173</v>
      </c>
      <c r="F221" s="243" t="n">
        <v>560000</v>
      </c>
      <c r="G221" s="262" t="n">
        <f aca="false">$G$175</f>
        <v>3176.98</v>
      </c>
      <c r="H221" s="231" t="n">
        <f aca="false">SUM(J221,L221)</f>
        <v>3176.98</v>
      </c>
      <c r="I221" s="231" t="n">
        <f aca="false">SUM(J221:M221)</f>
        <v>5276.15</v>
      </c>
      <c r="J221" s="231" t="n">
        <f aca="false">IF(MOD(G221*0.93*10^(2+1),20)=5, TRUNC(G221*0.93,2), ROUND(G221*0.93,2))</f>
        <v>2954.59</v>
      </c>
      <c r="K221" s="245" t="s">
        <v>166</v>
      </c>
      <c r="L221" s="245" t="n">
        <f aca="false">IF(MOD(G221*0.07*10^(2+1),20)=5, TRUNC(G221*0.07,2), ROUND(G221*0.07,2))</f>
        <v>222.39</v>
      </c>
      <c r="M221" s="234" t="n">
        <f aca="false">$M175</f>
        <v>2099.17</v>
      </c>
      <c r="N221" s="227" t="n">
        <f aca="false">IF(MOD(J221*0.8%*10^(2+1),20)=5, TRUNC(J221*0.8%,2), ROUND(J221*0.8%,2))</f>
        <v>23.64</v>
      </c>
      <c r="O221" s="227" t="n">
        <f aca="false">IF(MOD(IF(CONFIGURACAO_ISSQN!$B$2="Emolumentos Líquidos",J221,SUM(J221:L221))*CONFIGURACAO_ISSQN!$B$1*10^(2+1),20)=5, TRUNC(IF(CONFIGURACAO_ISSQN!$B$2="Emolumentos Líquidos",J221,SUM(J221:L221))*CONFIGURACAO_ISSQN!$B$1,2), ROUND(IF(CONFIGURACAO_ISSQN!$B$2="Emolumentos Líquidos",J221,SUM(J221:L221))*CONFIGURACAO_ISSQN!$B$1,2))</f>
        <v>147.73</v>
      </c>
      <c r="P221" s="234" t="n">
        <f aca="false">SUM(J221:O221)</f>
        <v>5447.52</v>
      </c>
      <c r="Q221" s="235"/>
      <c r="R221" s="235"/>
      <c r="AMJ221" s="226"/>
    </row>
    <row r="222" s="222" customFormat="true" ht="12.8" hidden="false" customHeight="false" outlineLevel="0" collapsed="false">
      <c r="B222" s="227" t="s">
        <v>393</v>
      </c>
      <c r="C222" s="241" t="s">
        <v>175</v>
      </c>
      <c r="D222" s="246" t="n">
        <f aca="false">F221+0.01</f>
        <v>560000.01</v>
      </c>
      <c r="E222" s="242" t="s">
        <v>173</v>
      </c>
      <c r="F222" s="243" t="n">
        <v>700000</v>
      </c>
      <c r="G222" s="262" t="n">
        <f aca="false">$G$176</f>
        <v>3351.48</v>
      </c>
      <c r="H222" s="231" t="n">
        <f aca="false">SUM(J222,L222)</f>
        <v>3351.48</v>
      </c>
      <c r="I222" s="231" t="n">
        <f aca="false">SUM(J222:M222)</f>
        <v>5566.15</v>
      </c>
      <c r="J222" s="231" t="n">
        <f aca="false">IF(MOD(G222*0.93*10^(2+1),20)=5, TRUNC(G222*0.93,2), ROUND(G222*0.93,2))</f>
        <v>3116.88</v>
      </c>
      <c r="K222" s="245" t="s">
        <v>166</v>
      </c>
      <c r="L222" s="245" t="n">
        <f aca="false">IF(MOD(G222*0.07*10^(2+1),20)=5, TRUNC(G222*0.07,2), ROUND(G222*0.07,2))</f>
        <v>234.6</v>
      </c>
      <c r="M222" s="234" t="n">
        <f aca="false">$M176</f>
        <v>2214.67</v>
      </c>
      <c r="N222" s="227" t="n">
        <f aca="false">IF(MOD(J222*0.8%*10^(2+1),20)=5, TRUNC(J222*0.8%,2), ROUND(J222*0.8%,2))</f>
        <v>24.94</v>
      </c>
      <c r="O222" s="227" t="n">
        <f aca="false">IF(MOD(IF(CONFIGURACAO_ISSQN!$B$2="Emolumentos Líquidos",J222,SUM(J222:L222))*CONFIGURACAO_ISSQN!$B$1*10^(2+1),20)=5, TRUNC(IF(CONFIGURACAO_ISSQN!$B$2="Emolumentos Líquidos",J222,SUM(J222:L222))*CONFIGURACAO_ISSQN!$B$1,2), ROUND(IF(CONFIGURACAO_ISSQN!$B$2="Emolumentos Líquidos",J222,SUM(J222:L222))*CONFIGURACAO_ISSQN!$B$1,2))</f>
        <v>155.84</v>
      </c>
      <c r="P222" s="234" t="n">
        <f aca="false">SUM(J222:O222)</f>
        <v>5746.93</v>
      </c>
      <c r="Q222" s="235"/>
      <c r="R222" s="235"/>
      <c r="AMJ222" s="226"/>
    </row>
    <row r="223" s="222" customFormat="true" ht="12.8" hidden="false" customHeight="false" outlineLevel="0" collapsed="false">
      <c r="B223" s="227" t="s">
        <v>394</v>
      </c>
      <c r="C223" s="241" t="s">
        <v>175</v>
      </c>
      <c r="D223" s="246" t="n">
        <f aca="false">F222+0.01</f>
        <v>700000.01</v>
      </c>
      <c r="E223" s="242" t="s">
        <v>173</v>
      </c>
      <c r="F223" s="243" t="n">
        <v>840000</v>
      </c>
      <c r="G223" s="262" t="n">
        <f aca="false">$G$177</f>
        <v>3526.44</v>
      </c>
      <c r="H223" s="231" t="n">
        <f aca="false">SUM(J223,L223)</f>
        <v>3526.44</v>
      </c>
      <c r="I223" s="231" t="n">
        <f aca="false">SUM(J223:M223)</f>
        <v>5856.73</v>
      </c>
      <c r="J223" s="231" t="n">
        <f aca="false">IF(MOD(G223*0.93*10^(2+1),20)=5, TRUNC(G223*0.93,2), ROUND(G223*0.93,2))</f>
        <v>3279.59</v>
      </c>
      <c r="K223" s="245" t="s">
        <v>166</v>
      </c>
      <c r="L223" s="245" t="n">
        <f aca="false">IF(MOD(G223*0.07*10^(2+1),20)=5, TRUNC(G223*0.07,2), ROUND(G223*0.07,2))</f>
        <v>246.85</v>
      </c>
      <c r="M223" s="234" t="n">
        <f aca="false">$M177</f>
        <v>2330.29</v>
      </c>
      <c r="N223" s="227" t="n">
        <f aca="false">IF(MOD(J223*0.8%*10^(2+1),20)=5, TRUNC(J223*0.8%,2), ROUND(J223*0.8%,2))</f>
        <v>26.24</v>
      </c>
      <c r="O223" s="227" t="n">
        <f aca="false">IF(MOD(IF(CONFIGURACAO_ISSQN!$B$2="Emolumentos Líquidos",J223,SUM(J223:L223))*CONFIGURACAO_ISSQN!$B$1*10^(2+1),20)=5, TRUNC(IF(CONFIGURACAO_ISSQN!$B$2="Emolumentos Líquidos",J223,SUM(J223:L223))*CONFIGURACAO_ISSQN!$B$1,2), ROUND(IF(CONFIGURACAO_ISSQN!$B$2="Emolumentos Líquidos",J223,SUM(J223:L223))*CONFIGURACAO_ISSQN!$B$1,2))</f>
        <v>163.98</v>
      </c>
      <c r="P223" s="234" t="n">
        <f aca="false">SUM(J223:O223)</f>
        <v>6046.95</v>
      </c>
      <c r="Q223" s="235"/>
      <c r="R223" s="235"/>
      <c r="AMJ223" s="226"/>
    </row>
    <row r="224" s="222" customFormat="true" ht="12.8" hidden="false" customHeight="false" outlineLevel="0" collapsed="false">
      <c r="B224" s="227" t="s">
        <v>395</v>
      </c>
      <c r="C224" s="241" t="s">
        <v>175</v>
      </c>
      <c r="D224" s="246" t="n">
        <f aca="false">F223+0.01</f>
        <v>840000.01</v>
      </c>
      <c r="E224" s="242" t="s">
        <v>173</v>
      </c>
      <c r="F224" s="243" t="n">
        <v>1120000</v>
      </c>
      <c r="G224" s="262" t="n">
        <f aca="false">$G$178</f>
        <v>3702.02</v>
      </c>
      <c r="H224" s="231" t="n">
        <f aca="false">SUM(J224,L224)</f>
        <v>3702.02</v>
      </c>
      <c r="I224" s="231" t="n">
        <f aca="false">SUM(J224:M224)</f>
        <v>6559.49</v>
      </c>
      <c r="J224" s="231" t="n">
        <f aca="false">IF(MOD(G224*0.93*10^(2+1),20)=5, TRUNC(G224*0.93,2), ROUND(G224*0.93,2))</f>
        <v>3442.88</v>
      </c>
      <c r="K224" s="245" t="s">
        <v>166</v>
      </c>
      <c r="L224" s="245" t="n">
        <f aca="false">IF(MOD(G224*0.07*10^(2+1),20)=5, TRUNC(G224*0.07,2), ROUND(G224*0.07,2))</f>
        <v>259.14</v>
      </c>
      <c r="M224" s="234" t="n">
        <f aca="false">$M178</f>
        <v>2857.47</v>
      </c>
      <c r="N224" s="227" t="n">
        <f aca="false">IF(MOD(J224*0.8%*10^(2+1),20)=5, TRUNC(J224*0.8%,2), ROUND(J224*0.8%,2))</f>
        <v>27.54</v>
      </c>
      <c r="O224" s="227" t="n">
        <f aca="false">IF(MOD(IF(CONFIGURACAO_ISSQN!$B$2="Emolumentos Líquidos",J224,SUM(J224:L224))*CONFIGURACAO_ISSQN!$B$1*10^(2+1),20)=5, TRUNC(IF(CONFIGURACAO_ISSQN!$B$2="Emolumentos Líquidos",J224,SUM(J224:L224))*CONFIGURACAO_ISSQN!$B$1,2), ROUND(IF(CONFIGURACAO_ISSQN!$B$2="Emolumentos Líquidos",J224,SUM(J224:L224))*CONFIGURACAO_ISSQN!$B$1,2))</f>
        <v>172.14</v>
      </c>
      <c r="P224" s="234" t="n">
        <f aca="false">SUM(J224:O224)</f>
        <v>6759.17</v>
      </c>
      <c r="Q224" s="235"/>
      <c r="R224" s="235"/>
      <c r="AMJ224" s="226"/>
    </row>
    <row r="225" s="222" customFormat="true" ht="12.8" hidden="false" customHeight="false" outlineLevel="0" collapsed="false">
      <c r="B225" s="227" t="s">
        <v>396</v>
      </c>
      <c r="C225" s="241" t="s">
        <v>175</v>
      </c>
      <c r="D225" s="246" t="n">
        <f aca="false">F224+0.01</f>
        <v>1120000.01</v>
      </c>
      <c r="E225" s="242" t="s">
        <v>173</v>
      </c>
      <c r="F225" s="243" t="n">
        <v>1400000</v>
      </c>
      <c r="G225" s="262" t="n">
        <f aca="false">$G$179</f>
        <v>4009.87</v>
      </c>
      <c r="H225" s="231" t="n">
        <f aca="false">SUM(J225,L225)</f>
        <v>4009.87</v>
      </c>
      <c r="I225" s="231" t="n">
        <f aca="false">SUM(J225:M225)</f>
        <v>7105.07</v>
      </c>
      <c r="J225" s="231" t="n">
        <f aca="false">IF(MOD(G225*0.93*10^(2+1),20)=5, TRUNC(G225*0.93,2), ROUND(G225*0.93,2))</f>
        <v>3729.18</v>
      </c>
      <c r="K225" s="245" t="s">
        <v>166</v>
      </c>
      <c r="L225" s="245" t="n">
        <f aca="false">IF(MOD(G225*0.07*10^(2+1),20)=5, TRUNC(G225*0.07,2), ROUND(G225*0.07,2))</f>
        <v>280.69</v>
      </c>
      <c r="M225" s="234" t="n">
        <f aca="false">$M179</f>
        <v>3095.2</v>
      </c>
      <c r="N225" s="227" t="n">
        <f aca="false">IF(MOD(J225*0.8%*10^(2+1),20)=5, TRUNC(J225*0.8%,2), ROUND(J225*0.8%,2))</f>
        <v>29.83</v>
      </c>
      <c r="O225" s="227" t="n">
        <f aca="false">IF(MOD(IF(CONFIGURACAO_ISSQN!$B$2="Emolumentos Líquidos",J225,SUM(J225:L225))*CONFIGURACAO_ISSQN!$B$1*10^(2+1),20)=5, TRUNC(IF(CONFIGURACAO_ISSQN!$B$2="Emolumentos Líquidos",J225,SUM(J225:L225))*CONFIGURACAO_ISSQN!$B$1,2), ROUND(IF(CONFIGURACAO_ISSQN!$B$2="Emolumentos Líquidos",J225,SUM(J225:L225))*CONFIGURACAO_ISSQN!$B$1,2))</f>
        <v>186.46</v>
      </c>
      <c r="P225" s="234" t="n">
        <f aca="false">SUM(J225:O225)</f>
        <v>7321.36</v>
      </c>
      <c r="Q225" s="235"/>
      <c r="R225" s="235"/>
      <c r="AMJ225" s="226"/>
    </row>
    <row r="226" s="222" customFormat="true" ht="12.8" hidden="false" customHeight="false" outlineLevel="0" collapsed="false">
      <c r="B226" s="227" t="s">
        <v>397</v>
      </c>
      <c r="C226" s="241" t="s">
        <v>175</v>
      </c>
      <c r="D226" s="246" t="n">
        <f aca="false">F225+0.01</f>
        <v>1400000.01</v>
      </c>
      <c r="E226" s="242" t="s">
        <v>173</v>
      </c>
      <c r="F226" s="243" t="n">
        <v>1680000</v>
      </c>
      <c r="G226" s="262" t="n">
        <f aca="false">$G$180</f>
        <v>4318.29</v>
      </c>
      <c r="H226" s="231" t="n">
        <f aca="false">SUM(J226,L226)</f>
        <v>4318.29</v>
      </c>
      <c r="I226" s="231" t="n">
        <f aca="false">SUM(J226:M226)</f>
        <v>7651.57</v>
      </c>
      <c r="J226" s="231" t="n">
        <f aca="false">IF(MOD(G226*0.93*10^(2+1),20)=5, TRUNC(G226*0.93,2), ROUND(G226*0.93,2))</f>
        <v>4016.01</v>
      </c>
      <c r="K226" s="245" t="s">
        <v>166</v>
      </c>
      <c r="L226" s="245" t="n">
        <f aca="false">IF(MOD(G226*0.07*10^(2+1),20)=5, TRUNC(G226*0.07,2), ROUND(G226*0.07,2))</f>
        <v>302.28</v>
      </c>
      <c r="M226" s="234" t="n">
        <f aca="false">$M180</f>
        <v>3333.28</v>
      </c>
      <c r="N226" s="227" t="n">
        <f aca="false">IF(MOD(J226*0.8%*10^(2+1),20)=5, TRUNC(J226*0.8%,2), ROUND(J226*0.8%,2))</f>
        <v>32.13</v>
      </c>
      <c r="O226" s="227" t="n">
        <f aca="false">IF(MOD(IF(CONFIGURACAO_ISSQN!$B$2="Emolumentos Líquidos",J226,SUM(J226:L226))*CONFIGURACAO_ISSQN!$B$1*10^(2+1),20)=5, TRUNC(IF(CONFIGURACAO_ISSQN!$B$2="Emolumentos Líquidos",J226,SUM(J226:L226))*CONFIGURACAO_ISSQN!$B$1,2), ROUND(IF(CONFIGURACAO_ISSQN!$B$2="Emolumentos Líquidos",J226,SUM(J226:L226))*CONFIGURACAO_ISSQN!$B$1,2))</f>
        <v>200.8</v>
      </c>
      <c r="P226" s="234" t="n">
        <f aca="false">SUM(J226:O226)</f>
        <v>7884.5</v>
      </c>
      <c r="Q226" s="235"/>
      <c r="R226" s="235"/>
      <c r="AMJ226" s="226"/>
    </row>
    <row r="227" s="222" customFormat="true" ht="12.8" hidden="false" customHeight="false" outlineLevel="0" collapsed="false">
      <c r="B227" s="227" t="s">
        <v>398</v>
      </c>
      <c r="C227" s="241" t="s">
        <v>175</v>
      </c>
      <c r="D227" s="246" t="n">
        <f aca="false">F226+0.01</f>
        <v>1680000.01</v>
      </c>
      <c r="E227" s="242" t="s">
        <v>173</v>
      </c>
      <c r="F227" s="243" t="n">
        <v>3200000</v>
      </c>
      <c r="G227" s="262" t="n">
        <f aca="false">$G$181</f>
        <v>4627.41</v>
      </c>
      <c r="H227" s="231" t="n">
        <f aca="false">SUM(J227,L227)</f>
        <v>4627.41</v>
      </c>
      <c r="I227" s="231" t="n">
        <f aca="false">SUM(J227:M227)</f>
        <v>8199.17</v>
      </c>
      <c r="J227" s="231" t="n">
        <f aca="false">IF(MOD(G227*0.93*10^(2+1),20)=5, TRUNC(G227*0.93,2), ROUND(G227*0.93,2))</f>
        <v>4303.49</v>
      </c>
      <c r="K227" s="245" t="s">
        <v>166</v>
      </c>
      <c r="L227" s="245" t="n">
        <f aca="false">IF(MOD(G227*0.07*10^(2+1),20)=5, TRUNC(G227*0.07,2), ROUND(G227*0.07,2))</f>
        <v>323.92</v>
      </c>
      <c r="M227" s="234" t="n">
        <f aca="false">$M181</f>
        <v>3571.76</v>
      </c>
      <c r="N227" s="227" t="n">
        <f aca="false">IF(MOD(J227*0.8%*10^(2+1),20)=5, TRUNC(J227*0.8%,2), ROUND(J227*0.8%,2))</f>
        <v>34.43</v>
      </c>
      <c r="O227" s="227" t="n">
        <f aca="false">IF(MOD(IF(CONFIGURACAO_ISSQN!$B$2="Emolumentos Líquidos",J227,SUM(J227:L227))*CONFIGURACAO_ISSQN!$B$1*10^(2+1),20)=5, TRUNC(IF(CONFIGURACAO_ISSQN!$B$2="Emolumentos Líquidos",J227,SUM(J227:L227))*CONFIGURACAO_ISSQN!$B$1,2), ROUND(IF(CONFIGURACAO_ISSQN!$B$2="Emolumentos Líquidos",J227,SUM(J227:L227))*CONFIGURACAO_ISSQN!$B$1,2))</f>
        <v>215.17</v>
      </c>
      <c r="P227" s="234" t="n">
        <f aca="false">SUM(J227:O227)</f>
        <v>8448.77</v>
      </c>
      <c r="Q227" s="235"/>
      <c r="R227" s="235"/>
      <c r="AMJ227" s="226"/>
    </row>
    <row r="228" s="222" customFormat="true" ht="12.8" hidden="false" customHeight="false" outlineLevel="0" collapsed="false">
      <c r="B228" s="227" t="s">
        <v>399</v>
      </c>
      <c r="C228" s="241" t="s">
        <v>175</v>
      </c>
      <c r="D228" s="246" t="n">
        <f aca="false">F227+0.01</f>
        <v>3200000.01</v>
      </c>
      <c r="E228" s="242" t="s">
        <v>173</v>
      </c>
      <c r="F228" s="243" t="n">
        <v>3700000</v>
      </c>
      <c r="G228" s="262" t="n">
        <f aca="false">$G$182</f>
        <v>7770.21</v>
      </c>
      <c r="H228" s="231" t="n">
        <f aca="false">SUM(J228,L228)</f>
        <v>5963.63</v>
      </c>
      <c r="I228" s="231" t="n">
        <f aca="false">SUM(J228:M228)</f>
        <v>12235.05</v>
      </c>
      <c r="J228" s="231" t="n">
        <f aca="false">G228-K228-L228</f>
        <v>5419.72</v>
      </c>
      <c r="K228" s="245" t="n">
        <f aca="false">IF(MOD((G228-L228)*0.25*10^(2+1),20)=5, TRUNC((G228-L228)*0.25,2), ROUND((G228-L228)*0.25,2))</f>
        <v>1806.58</v>
      </c>
      <c r="L228" s="283" t="n">
        <f aca="false">IF(MOD(G228*0.07*10^(2+1),20)=5, TRUNC(G228*0.07,2), ROUND(G228*0.07,2))</f>
        <v>543.91</v>
      </c>
      <c r="M228" s="234" t="n">
        <f aca="false">$M182</f>
        <v>4464.84</v>
      </c>
      <c r="N228" s="227" t="n">
        <f aca="false">IF(MOD(J228*0.8%*10^(2+1),20)=5, TRUNC(J228*0.8%,2), ROUND(J228*0.8%,2))</f>
        <v>43.36</v>
      </c>
      <c r="O228" s="227" t="n">
        <f aca="false">IF(MOD(IF(CONFIGURACAO_ISSQN!$B$2="Emolumentos Líquidos",J228,SUM(J228:L228))*CONFIGURACAO_ISSQN!$B$1*10^(2+1),20)=5, TRUNC(IF(CONFIGURACAO_ISSQN!$B$2="Emolumentos Líquidos",J228,SUM(J228:L228))*CONFIGURACAO_ISSQN!$B$1,2), ROUND(IF(CONFIGURACAO_ISSQN!$B$2="Emolumentos Líquidos",J228,SUM(J228:L228))*CONFIGURACAO_ISSQN!$B$1,2))</f>
        <v>270.99</v>
      </c>
      <c r="P228" s="281" t="n">
        <f aca="false">SUM(J228:O228)</f>
        <v>12549.4</v>
      </c>
      <c r="Q228" s="235"/>
      <c r="R228" s="235"/>
      <c r="AMJ228" s="226"/>
    </row>
    <row r="229" s="222" customFormat="true" ht="30.55" hidden="false" customHeight="true" outlineLevel="0" collapsed="false">
      <c r="B229" s="227" t="s">
        <v>540</v>
      </c>
      <c r="C229" s="284" t="s">
        <v>541</v>
      </c>
      <c r="D229" s="284"/>
      <c r="E229" s="284" t="s">
        <v>198</v>
      </c>
      <c r="F229" s="284" t="n">
        <v>3200000</v>
      </c>
      <c r="G229" s="262" t="n">
        <f aca="false">$G$183</f>
        <v>3142.79</v>
      </c>
      <c r="H229" s="231" t="n">
        <f aca="false">SUM(J229,L229)</f>
        <v>2412.09</v>
      </c>
      <c r="I229" s="231" t="n">
        <f aca="false">SUM(J229:M229)</f>
        <v>3142.79</v>
      </c>
      <c r="J229" s="231" t="n">
        <f aca="false">G229-K229-L229</f>
        <v>2192.09</v>
      </c>
      <c r="K229" s="245" t="n">
        <f aca="false">IF(MOD((G229-L229)*0.25*10^(2+1),20)=5, TRUNC((G229-L229)*0.25,2), ROUND((G229-L229)*0.25,2))</f>
        <v>730.7</v>
      </c>
      <c r="L229" s="245" t="n">
        <f aca="false">IF(MOD(G229*0.07*10^(2+1),20)=5, TRUNC(G229*0.07,2), ROUND(G229*0.07,2))</f>
        <v>220</v>
      </c>
      <c r="M229" s="234" t="n">
        <f aca="false">$M183</f>
        <v>0</v>
      </c>
      <c r="N229" s="227" t="n">
        <f aca="false">IF(MOD(J229*0.8%*10^(2+1),20)=5, TRUNC(J229*0.8%,2), ROUND(J229*0.8%,2))</f>
        <v>17.54</v>
      </c>
      <c r="O229" s="227" t="n">
        <f aca="false">IF(MOD(IF(CONFIGURACAO_ISSQN!$B$2="Emolumentos Líquidos",J229,SUM(J229:L229))*CONFIGURACAO_ISSQN!$B$1*10^(2+1),20)=5, TRUNC(IF(CONFIGURACAO_ISSQN!$B$2="Emolumentos Líquidos",J229,SUM(J229:L229))*CONFIGURACAO_ISSQN!$B$1,2), ROUND(IF(CONFIGURACAO_ISSQN!$B$2="Emolumentos Líquidos",J229,SUM(J229:L229))*CONFIGURACAO_ISSQN!$B$1,2))</f>
        <v>109.6</v>
      </c>
      <c r="P229" s="281" t="n">
        <f aca="false">SUM(J229:O229)</f>
        <v>3269.93</v>
      </c>
      <c r="Q229" s="235"/>
      <c r="R229" s="235"/>
      <c r="AMJ229" s="226"/>
    </row>
    <row r="230" s="222" customFormat="true" ht="12.8" hidden="false" customHeight="true" outlineLevel="0" collapsed="false">
      <c r="B230" s="271" t="s">
        <v>400</v>
      </c>
      <c r="C230" s="228" t="s">
        <v>401</v>
      </c>
      <c r="D230" s="228"/>
      <c r="E230" s="228"/>
      <c r="F230" s="228"/>
      <c r="G230" s="263" t="n">
        <f aca="false">'VALORES PARA ALTERAR 2025 - MAR'!B96</f>
        <v>50.73</v>
      </c>
      <c r="H230" s="230" t="n">
        <f aca="false">SUM(J230,L230)</f>
        <v>50.73</v>
      </c>
      <c r="I230" s="230" t="n">
        <f aca="false">SUM(J230:M230)</f>
        <v>60.98</v>
      </c>
      <c r="J230" s="230" t="n">
        <f aca="false">IF(MOD(G230*0.93*10^(2+1),20)=5, TRUNC(G230*0.93,2), ROUND(G230*0.93,2))</f>
        <v>47.18</v>
      </c>
      <c r="K230" s="232" t="s">
        <v>166</v>
      </c>
      <c r="L230" s="232" t="n">
        <f aca="false">IF(MOD(G230*0.07*10^(2+1),20)=5, TRUNC(G230*0.07,2), ROUND(G230*0.07,2))</f>
        <v>3.55</v>
      </c>
      <c r="M230" s="233" t="n">
        <f aca="false">'VALORES PARA ALTERAR 2025'!C95</f>
        <v>10.25</v>
      </c>
      <c r="N230" s="271" t="n">
        <f aca="false">IF(MOD(J230*0.8%*10^(2+1),20)=5, TRUNC(J230*0.8%,2), ROUND(J230*0.8%,2))</f>
        <v>0.38</v>
      </c>
      <c r="O230" s="251" t="n">
        <f aca="false">IF(MOD(IF(CONFIGURACAO_ISSQN!$B$2="Emolumentos Líquidos",J230,SUM(J230:L230))*CONFIGURACAO_ISSQN!$B$1*10^(2+1),20)=5, TRUNC(IF(CONFIGURACAO_ISSQN!$B$2="Emolumentos Líquidos",J230,SUM(J230:L230))*CONFIGURACAO_ISSQN!$B$1,2), ROUND(IF(CONFIGURACAO_ISSQN!$B$2="Emolumentos Líquidos",J230,SUM(J230:L230))*CONFIGURACAO_ISSQN!$B$1,2))</f>
        <v>2.36</v>
      </c>
      <c r="P230" s="253" t="n">
        <f aca="false">SUM(J230:O230)</f>
        <v>63.72</v>
      </c>
      <c r="Q230" s="235"/>
      <c r="R230" s="235"/>
      <c r="AMJ230" s="226"/>
    </row>
    <row r="231" s="222" customFormat="true" ht="12.8" hidden="false" customHeight="true" outlineLevel="0" collapsed="false">
      <c r="B231" s="230" t="s">
        <v>166</v>
      </c>
      <c r="C231" s="228" t="s">
        <v>402</v>
      </c>
      <c r="D231" s="228"/>
      <c r="E231" s="228"/>
      <c r="F231" s="228"/>
      <c r="G231" s="228"/>
      <c r="H231" s="228"/>
      <c r="I231" s="228"/>
      <c r="J231" s="228" t="n">
        <f aca="false">IF(MOD(G231*0.93*10^(2+1),20)=5, TRUNC(G231*0.93,2), ROUND(G231*0.93,2))</f>
        <v>0</v>
      </c>
      <c r="K231" s="228"/>
      <c r="L231" s="228" t="n">
        <f aca="false">IF(MOD(G231*0.07*10^(2+1),20)=5, TRUNC(G231*0.07,2), ROUND(G231*0.07,2))</f>
        <v>0</v>
      </c>
      <c r="M231" s="228"/>
      <c r="N231" s="228" t="n">
        <f aca="false">IF(MOD(J231*0.8%*10^(2+1),20)=5, TRUNC(J231*0.8%,2), ROUND(J231*0.8%,2))</f>
        <v>0</v>
      </c>
      <c r="O231" s="228" t="n">
        <f aca="false">IF(MOD(IF(CONFIGURACAO_ISSQN!$B$2="Emolumentos Líquidos",J231,SUM(J231:L231))*CONFIGURACAO_ISSQN!$B$1*10^(2+1),20)=5, TRUNC(IF(CONFIGURACAO_ISSQN!$B$2="Emolumentos Líquidos",J231,SUM(J231:L231))*CONFIGURACAO_ISSQN!$B$1,2), ROUND(IF(CONFIGURACAO_ISSQN!$B$2="Emolumentos Líquidos",J231,SUM(J231:L231))*CONFIGURACAO_ISSQN!$B$1,2))</f>
        <v>0</v>
      </c>
      <c r="P231" s="228"/>
      <c r="Q231" s="235"/>
      <c r="R231" s="273"/>
      <c r="AMJ231" s="226"/>
    </row>
    <row r="232" s="222" customFormat="true" ht="12.8" hidden="false" customHeight="true" outlineLevel="0" collapsed="false">
      <c r="B232" s="227" t="s">
        <v>403</v>
      </c>
      <c r="C232" s="228" t="s">
        <v>404</v>
      </c>
      <c r="D232" s="228"/>
      <c r="E232" s="228"/>
      <c r="F232" s="228"/>
      <c r="G232" s="263" t="n">
        <f aca="false">'VALORES PARA ALTERAR 2025 - MAR'!B98</f>
        <v>2456.62</v>
      </c>
      <c r="H232" s="230" t="n">
        <f aca="false">SUM(J232,L232)</f>
        <v>2456.62</v>
      </c>
      <c r="I232" s="231" t="n">
        <f aca="false">SUM(J232:M232)</f>
        <v>2974.34</v>
      </c>
      <c r="J232" s="230" t="n">
        <f aca="false">IF(MOD(G232*0.93*10^(2+1),20)=5, TRUNC(G232*0.93,2), ROUND(G232*0.93,2))</f>
        <v>2284.66</v>
      </c>
      <c r="K232" s="232" t="s">
        <v>166</v>
      </c>
      <c r="L232" s="232" t="n">
        <f aca="false">IF(MOD(G232*0.07*10^(2+1),20)=5, TRUNC(G232*0.07,2), ROUND(G232*0.07,2))</f>
        <v>171.96</v>
      </c>
      <c r="M232" s="233" t="n">
        <f aca="false">'VALORES PARA ALTERAR 2025 - MAR'!C98</f>
        <v>517.72</v>
      </c>
      <c r="N232" s="227" t="n">
        <f aca="false">IF(MOD(J232*0.8%*10^(2+1),20)=5, TRUNC(J232*0.8%,2), ROUND(J232*0.8%,2))</f>
        <v>18.28</v>
      </c>
      <c r="O232" s="227" t="n">
        <f aca="false">IF(MOD(IF(CONFIGURACAO_ISSQN!$B$2="Emolumentos Líquidos",J232,SUM(J232:L232))*CONFIGURACAO_ISSQN!$B$1*10^(2+1),20)=5, TRUNC(IF(CONFIGURACAO_ISSQN!$B$2="Emolumentos Líquidos",J232,SUM(J232:L232))*CONFIGURACAO_ISSQN!$B$1,2), ROUND(IF(CONFIGURACAO_ISSQN!$B$2="Emolumentos Líquidos",J232,SUM(J232:L232))*CONFIGURACAO_ISSQN!$B$1,2))</f>
        <v>114.23</v>
      </c>
      <c r="P232" s="253" t="n">
        <f aca="false">SUM(J232:O232)</f>
        <v>3106.85</v>
      </c>
      <c r="Q232" s="235"/>
      <c r="R232" s="235"/>
      <c r="AMJ232" s="226"/>
    </row>
    <row r="233" s="222" customFormat="true" ht="12.8" hidden="false" customHeight="true" outlineLevel="0" collapsed="false">
      <c r="B233" s="230" t="s">
        <v>166</v>
      </c>
      <c r="C233" s="228" t="s">
        <v>405</v>
      </c>
      <c r="D233" s="228"/>
      <c r="E233" s="228"/>
      <c r="F233" s="228"/>
      <c r="G233" s="228"/>
      <c r="H233" s="228"/>
      <c r="I233" s="228"/>
      <c r="J233" s="228" t="n">
        <f aca="false">IF(MOD(G233*0.93*10^(2+1),20)=5, TRUNC(G233*0.93,2), ROUND(G233*0.93,2))</f>
        <v>0</v>
      </c>
      <c r="K233" s="228"/>
      <c r="L233" s="228" t="n">
        <f aca="false">IF(MOD(G233*0.07*10^(2+1),20)=5, TRUNC(G233*0.07,2), ROUND(G233*0.07,2))</f>
        <v>0</v>
      </c>
      <c r="M233" s="228"/>
      <c r="N233" s="228" t="n">
        <f aca="false">IF(MOD(J233*0.8%*10^(2+1),20)=5, TRUNC(J233*0.8%,2), ROUND(J233*0.8%,2))</f>
        <v>0</v>
      </c>
      <c r="O233" s="228" t="n">
        <f aca="false">IF(MOD(IF(CONFIGURACAO_ISSQN!$B$2="Emolumentos Líquidos",J233,SUM(J233:L233))*CONFIGURACAO_ISSQN!$B$1*10^(2+1),20)=5, TRUNC(IF(CONFIGURACAO_ISSQN!$B$2="Emolumentos Líquidos",J233,SUM(J233:L233))*CONFIGURACAO_ISSQN!$B$1,2), ROUND(IF(CONFIGURACAO_ISSQN!$B$2="Emolumentos Líquidos",J233,SUM(J233:L233))*CONFIGURACAO_ISSQN!$B$1,2))</f>
        <v>0</v>
      </c>
      <c r="P233" s="228"/>
      <c r="Q233" s="235"/>
      <c r="R233" s="273"/>
      <c r="AMJ233" s="226"/>
    </row>
    <row r="234" s="222" customFormat="true" ht="12.8" hidden="false" customHeight="true" outlineLevel="0" collapsed="false">
      <c r="B234" s="236" t="s">
        <v>166</v>
      </c>
      <c r="C234" s="237" t="s">
        <v>171</v>
      </c>
      <c r="D234" s="237"/>
      <c r="E234" s="238" t="s">
        <v>171</v>
      </c>
      <c r="F234" s="238"/>
      <c r="G234" s="236"/>
      <c r="H234" s="236"/>
      <c r="I234" s="236"/>
      <c r="J234" s="236"/>
      <c r="K234" s="239"/>
      <c r="L234" s="239"/>
      <c r="M234" s="240"/>
      <c r="N234" s="236"/>
      <c r="O234" s="236"/>
      <c r="P234" s="240"/>
      <c r="Q234" s="235"/>
      <c r="R234" s="235"/>
      <c r="AMJ234" s="226"/>
    </row>
    <row r="235" s="222" customFormat="true" ht="12.8" hidden="false" customHeight="false" outlineLevel="0" collapsed="false">
      <c r="B235" s="227" t="s">
        <v>406</v>
      </c>
      <c r="C235" s="241"/>
      <c r="D235" s="242"/>
      <c r="E235" s="242" t="s">
        <v>173</v>
      </c>
      <c r="F235" s="243" t="n">
        <v>1400</v>
      </c>
      <c r="G235" s="262" t="n">
        <f aca="false">$G159</f>
        <v>152.08</v>
      </c>
      <c r="H235" s="231" t="n">
        <f aca="false">SUM(J235,L235)</f>
        <v>152.08</v>
      </c>
      <c r="I235" s="231" t="n">
        <f aca="false">SUM(J235:M235)</f>
        <v>210.68</v>
      </c>
      <c r="J235" s="231" t="n">
        <f aca="false">IF(MOD(G235*0.93*10^(2+1),20)=5, TRUNC(G235*0.93,2), ROUND(G235*0.93,2))</f>
        <v>141.43</v>
      </c>
      <c r="K235" s="245" t="s">
        <v>166</v>
      </c>
      <c r="L235" s="245" t="n">
        <f aca="false">IF(MOD(G235*0.07*10^(2+1),20)=5, TRUNC(G235*0.07,2), ROUND(G235*0.07,2))</f>
        <v>10.65</v>
      </c>
      <c r="M235" s="234" t="n">
        <f aca="false">$M159</f>
        <v>58.6</v>
      </c>
      <c r="N235" s="227" t="n">
        <f aca="false">IF(MOD(J235*0.8%*10^(2+1),20)=5, TRUNC(J235*0.8%,2), ROUND(J235*0.8%,2))</f>
        <v>1.13</v>
      </c>
      <c r="O235" s="227" t="n">
        <f aca="false">IF(MOD(IF(CONFIGURACAO_ISSQN!$B$2="Emolumentos Líquidos",J235,SUM(J235:L235))*CONFIGURACAO_ISSQN!$B$1*10^(2+1),20)=5, TRUNC(IF(CONFIGURACAO_ISSQN!$B$2="Emolumentos Líquidos",J235,SUM(J235:L235))*CONFIGURACAO_ISSQN!$B$1,2), ROUND(IF(CONFIGURACAO_ISSQN!$B$2="Emolumentos Líquidos",J235,SUM(J235:L235))*CONFIGURACAO_ISSQN!$B$1,2))</f>
        <v>7.07</v>
      </c>
      <c r="P235" s="234" t="n">
        <f aca="false">SUM(J235:O235)</f>
        <v>218.88</v>
      </c>
      <c r="Q235" s="235"/>
      <c r="R235" s="235"/>
      <c r="AMJ235" s="226"/>
    </row>
    <row r="236" s="222" customFormat="true" ht="12.8" hidden="false" customHeight="false" outlineLevel="0" collapsed="false">
      <c r="B236" s="227" t="s">
        <v>407</v>
      </c>
      <c r="C236" s="241" t="s">
        <v>175</v>
      </c>
      <c r="D236" s="246" t="n">
        <f aca="false">F235+0.01</f>
        <v>1400.01</v>
      </c>
      <c r="E236" s="242" t="s">
        <v>173</v>
      </c>
      <c r="F236" s="243" t="n">
        <v>2720</v>
      </c>
      <c r="G236" s="262" t="n">
        <f aca="false">$G160</f>
        <v>248.07</v>
      </c>
      <c r="H236" s="231" t="n">
        <f aca="false">SUM(J236,L236)</f>
        <v>248.07</v>
      </c>
      <c r="I236" s="231" t="n">
        <f aca="false">SUM(J236:M236)</f>
        <v>343.67</v>
      </c>
      <c r="J236" s="231" t="n">
        <f aca="false">IF(MOD(G236*0.93*10^(2+1),20)=5, TRUNC(G236*0.93,2), ROUND(G236*0.93,2))</f>
        <v>230.71</v>
      </c>
      <c r="K236" s="245" t="s">
        <v>166</v>
      </c>
      <c r="L236" s="245" t="n">
        <f aca="false">IF(MOD(G236*0.07*10^(2+1),20)=5, TRUNC(G236*0.07,2), ROUND(G236*0.07,2))</f>
        <v>17.36</v>
      </c>
      <c r="M236" s="234" t="n">
        <f aca="false">$M160</f>
        <v>95.6</v>
      </c>
      <c r="N236" s="227" t="n">
        <f aca="false">IF(MOD(J236*0.8%*10^(2+1),20)=5, TRUNC(J236*0.8%,2), ROUND(J236*0.8%,2))</f>
        <v>1.85</v>
      </c>
      <c r="O236" s="227" t="n">
        <f aca="false">IF(MOD(IF(CONFIGURACAO_ISSQN!$B$2="Emolumentos Líquidos",J236,SUM(J236:L236))*CONFIGURACAO_ISSQN!$B$1*10^(2+1),20)=5, TRUNC(IF(CONFIGURACAO_ISSQN!$B$2="Emolumentos Líquidos",J236,SUM(J236:L236))*CONFIGURACAO_ISSQN!$B$1,2), ROUND(IF(CONFIGURACAO_ISSQN!$B$2="Emolumentos Líquidos",J236,SUM(J236:L236))*CONFIGURACAO_ISSQN!$B$1,2))</f>
        <v>11.54</v>
      </c>
      <c r="P236" s="234" t="n">
        <f aca="false">SUM(J236:O236)</f>
        <v>357.06</v>
      </c>
      <c r="Q236" s="235"/>
      <c r="R236" s="235"/>
      <c r="AMJ236" s="226"/>
    </row>
    <row r="237" s="222" customFormat="true" ht="12.8" hidden="false" customHeight="false" outlineLevel="0" collapsed="false">
      <c r="B237" s="227" t="s">
        <v>408</v>
      </c>
      <c r="C237" s="241" t="s">
        <v>175</v>
      </c>
      <c r="D237" s="246" t="n">
        <f aca="false">F236+0.01</f>
        <v>2720.01</v>
      </c>
      <c r="E237" s="242" t="s">
        <v>173</v>
      </c>
      <c r="F237" s="243" t="n">
        <v>5440</v>
      </c>
      <c r="G237" s="262" t="n">
        <f aca="false">$G161</f>
        <v>359.51</v>
      </c>
      <c r="H237" s="231" t="n">
        <f aca="false">SUM(J237,L237)</f>
        <v>359.51</v>
      </c>
      <c r="I237" s="231" t="n">
        <f aca="false">SUM(J237:M237)</f>
        <v>498.03</v>
      </c>
      <c r="J237" s="231" t="n">
        <f aca="false">IF(MOD(G237*0.93*10^(2+1),20)=5, TRUNC(G237*0.93,2), ROUND(G237*0.93,2))</f>
        <v>334.34</v>
      </c>
      <c r="K237" s="245" t="s">
        <v>166</v>
      </c>
      <c r="L237" s="245" t="n">
        <f aca="false">IF(MOD(G237*0.07*10^(2+1),20)=5, TRUNC(G237*0.07,2), ROUND(G237*0.07,2))</f>
        <v>25.17</v>
      </c>
      <c r="M237" s="234" t="n">
        <f aca="false">$M161</f>
        <v>138.52</v>
      </c>
      <c r="N237" s="227" t="n">
        <f aca="false">IF(MOD(J237*0.8%*10^(2+1),20)=5, TRUNC(J237*0.8%,2), ROUND(J237*0.8%,2))</f>
        <v>2.67</v>
      </c>
      <c r="O237" s="227" t="n">
        <f aca="false">IF(MOD(IF(CONFIGURACAO_ISSQN!$B$2="Emolumentos Líquidos",J237,SUM(J237:L237))*CONFIGURACAO_ISSQN!$B$1*10^(2+1),20)=5, TRUNC(IF(CONFIGURACAO_ISSQN!$B$2="Emolumentos Líquidos",J237,SUM(J237:L237))*CONFIGURACAO_ISSQN!$B$1,2), ROUND(IF(CONFIGURACAO_ISSQN!$B$2="Emolumentos Líquidos",J237,SUM(J237:L237))*CONFIGURACAO_ISSQN!$B$1,2))</f>
        <v>16.72</v>
      </c>
      <c r="P237" s="234" t="n">
        <f aca="false">SUM(J237:O237)</f>
        <v>517.42</v>
      </c>
      <c r="Q237" s="235"/>
      <c r="R237" s="235"/>
      <c r="AMJ237" s="226"/>
    </row>
    <row r="238" s="222" customFormat="true" ht="12.8" hidden="false" customHeight="false" outlineLevel="0" collapsed="false">
      <c r="B238" s="227" t="s">
        <v>409</v>
      </c>
      <c r="C238" s="241" t="s">
        <v>175</v>
      </c>
      <c r="D238" s="246" t="n">
        <f aca="false">F237+0.01</f>
        <v>5440.01</v>
      </c>
      <c r="E238" s="242" t="s">
        <v>173</v>
      </c>
      <c r="F238" s="243" t="n">
        <v>7000</v>
      </c>
      <c r="G238" s="262" t="n">
        <f aca="false">$G162</f>
        <v>497.69</v>
      </c>
      <c r="H238" s="231" t="n">
        <f aca="false">SUM(J238,L238)</f>
        <v>497.69</v>
      </c>
      <c r="I238" s="231" t="n">
        <f aca="false">SUM(J238:M238)</f>
        <v>689.47</v>
      </c>
      <c r="J238" s="231" t="n">
        <f aca="false">IF(MOD(G238*0.93*10^(2+1),20)=5, TRUNC(G238*0.93,2), ROUND(G238*0.93,2))</f>
        <v>462.85</v>
      </c>
      <c r="K238" s="245" t="s">
        <v>166</v>
      </c>
      <c r="L238" s="245" t="n">
        <f aca="false">IF(MOD(G238*0.07*10^(2+1),20)=5, TRUNC(G238*0.07,2), ROUND(G238*0.07,2))</f>
        <v>34.84</v>
      </c>
      <c r="M238" s="234" t="n">
        <f aca="false">$M162</f>
        <v>191.78</v>
      </c>
      <c r="N238" s="227" t="n">
        <f aca="false">IF(MOD(J238*0.8%*10^(2+1),20)=5, TRUNC(J238*0.8%,2), ROUND(J238*0.8%,2))</f>
        <v>3.7</v>
      </c>
      <c r="O238" s="227" t="n">
        <f aca="false">IF(MOD(IF(CONFIGURACAO_ISSQN!$B$2="Emolumentos Líquidos",J238,SUM(J238:L238))*CONFIGURACAO_ISSQN!$B$1*10^(2+1),20)=5, TRUNC(IF(CONFIGURACAO_ISSQN!$B$2="Emolumentos Líquidos",J238,SUM(J238:L238))*CONFIGURACAO_ISSQN!$B$1,2), ROUND(IF(CONFIGURACAO_ISSQN!$B$2="Emolumentos Líquidos",J238,SUM(J238:L238))*CONFIGURACAO_ISSQN!$B$1,2))</f>
        <v>23.14</v>
      </c>
      <c r="P238" s="234" t="n">
        <f aca="false">SUM(J238:O238)</f>
        <v>716.31</v>
      </c>
      <c r="Q238" s="235"/>
      <c r="R238" s="235"/>
      <c r="AMJ238" s="226"/>
    </row>
    <row r="239" s="222" customFormat="true" ht="12.8" hidden="false" customHeight="false" outlineLevel="0" collapsed="false">
      <c r="B239" s="227" t="s">
        <v>410</v>
      </c>
      <c r="C239" s="241" t="s">
        <v>175</v>
      </c>
      <c r="D239" s="246" t="n">
        <f aca="false">F238+0.01</f>
        <v>7000.01</v>
      </c>
      <c r="E239" s="242" t="s">
        <v>173</v>
      </c>
      <c r="F239" s="243" t="n">
        <v>14000</v>
      </c>
      <c r="G239" s="262" t="n">
        <f aca="false">$G163</f>
        <v>663.72</v>
      </c>
      <c r="H239" s="231" t="n">
        <f aca="false">SUM(J239,L239)</f>
        <v>663.72</v>
      </c>
      <c r="I239" s="231" t="n">
        <f aca="false">SUM(J239:M239)</f>
        <v>919.44</v>
      </c>
      <c r="J239" s="231" t="n">
        <f aca="false">IF(MOD(G239*0.93*10^(2+1),20)=5, TRUNC(G239*0.93,2), ROUND(G239*0.93,2))</f>
        <v>617.26</v>
      </c>
      <c r="K239" s="245" t="s">
        <v>166</v>
      </c>
      <c r="L239" s="245" t="n">
        <f aca="false">IF(MOD(G239*0.07*10^(2+1),20)=5, TRUNC(G239*0.07,2), ROUND(G239*0.07,2))</f>
        <v>46.46</v>
      </c>
      <c r="M239" s="234" t="n">
        <f aca="false">$M163</f>
        <v>255.72</v>
      </c>
      <c r="N239" s="227" t="n">
        <f aca="false">IF(MOD(J239*0.8%*10^(2+1),20)=5, TRUNC(J239*0.8%,2), ROUND(J239*0.8%,2))</f>
        <v>4.94</v>
      </c>
      <c r="O239" s="227" t="n">
        <f aca="false">IF(MOD(IF(CONFIGURACAO_ISSQN!$B$2="Emolumentos Líquidos",J239,SUM(J239:L239))*CONFIGURACAO_ISSQN!$B$1*10^(2+1),20)=5, TRUNC(IF(CONFIGURACAO_ISSQN!$B$2="Emolumentos Líquidos",J239,SUM(J239:L239))*CONFIGURACAO_ISSQN!$B$1,2), ROUND(IF(CONFIGURACAO_ISSQN!$B$2="Emolumentos Líquidos",J239,SUM(J239:L239))*CONFIGURACAO_ISSQN!$B$1,2))</f>
        <v>30.86</v>
      </c>
      <c r="P239" s="234" t="n">
        <f aca="false">SUM(J239:O239)</f>
        <v>955.24</v>
      </c>
      <c r="Q239" s="235"/>
      <c r="R239" s="235"/>
      <c r="AMJ239" s="226"/>
    </row>
    <row r="240" s="222" customFormat="true" ht="12.8" hidden="false" customHeight="false" outlineLevel="0" collapsed="false">
      <c r="B240" s="227" t="s">
        <v>411</v>
      </c>
      <c r="C240" s="241" t="s">
        <v>175</v>
      </c>
      <c r="D240" s="246" t="n">
        <f aca="false">F239+0.01</f>
        <v>14000.01</v>
      </c>
      <c r="E240" s="242" t="s">
        <v>173</v>
      </c>
      <c r="F240" s="243" t="n">
        <v>28000</v>
      </c>
      <c r="G240" s="262" t="n">
        <f aca="false">$G164</f>
        <v>857.45</v>
      </c>
      <c r="H240" s="231" t="n">
        <f aca="false">SUM(J240,L240)</f>
        <v>857.45</v>
      </c>
      <c r="I240" s="231" t="n">
        <f aca="false">SUM(J240:M240)</f>
        <v>1187.87</v>
      </c>
      <c r="J240" s="231" t="n">
        <f aca="false">IF(MOD(G240*0.93*10^(2+1),20)=5, TRUNC(G240*0.93,2), ROUND(G240*0.93,2))</f>
        <v>797.43</v>
      </c>
      <c r="K240" s="245" t="s">
        <v>166</v>
      </c>
      <c r="L240" s="245" t="n">
        <f aca="false">IF(MOD(G240*0.07*10^(2+1),20)=5, TRUNC(G240*0.07,2), ROUND(G240*0.07,2))</f>
        <v>60.02</v>
      </c>
      <c r="M240" s="234" t="n">
        <f aca="false">$M164</f>
        <v>330.42</v>
      </c>
      <c r="N240" s="227" t="n">
        <f aca="false">IF(MOD(J240*0.8%*10^(2+1),20)=5, TRUNC(J240*0.8%,2), ROUND(J240*0.8%,2))</f>
        <v>6.38</v>
      </c>
      <c r="O240" s="227" t="n">
        <f aca="false">IF(MOD(IF(CONFIGURACAO_ISSQN!$B$2="Emolumentos Líquidos",J240,SUM(J240:L240))*CONFIGURACAO_ISSQN!$B$1*10^(2+1),20)=5, TRUNC(IF(CONFIGURACAO_ISSQN!$B$2="Emolumentos Líquidos",J240,SUM(J240:L240))*CONFIGURACAO_ISSQN!$B$1,2), ROUND(IF(CONFIGURACAO_ISSQN!$B$2="Emolumentos Líquidos",J240,SUM(J240:L240))*CONFIGURACAO_ISSQN!$B$1,2))</f>
        <v>39.87</v>
      </c>
      <c r="P240" s="234" t="n">
        <f aca="false">SUM(J240:O240)</f>
        <v>1234.12</v>
      </c>
      <c r="Q240" s="235"/>
      <c r="R240" s="235"/>
      <c r="AMJ240" s="226"/>
    </row>
    <row r="241" s="222" customFormat="true" ht="12.8" hidden="false" customHeight="false" outlineLevel="0" collapsed="false">
      <c r="B241" s="227" t="s">
        <v>412</v>
      </c>
      <c r="C241" s="241" t="s">
        <v>175</v>
      </c>
      <c r="D241" s="246" t="n">
        <f aca="false">F240+0.01</f>
        <v>28000.01</v>
      </c>
      <c r="E241" s="242" t="s">
        <v>173</v>
      </c>
      <c r="F241" s="243" t="n">
        <v>42000</v>
      </c>
      <c r="G241" s="262" t="n">
        <f aca="false">$G165</f>
        <v>1078.53</v>
      </c>
      <c r="H241" s="231" t="n">
        <f aca="false">SUM(J241,L241)</f>
        <v>1078.53</v>
      </c>
      <c r="I241" s="231" t="n">
        <f aca="false">SUM(J241:M241)</f>
        <v>1494.12</v>
      </c>
      <c r="J241" s="231" t="n">
        <f aca="false">IF(MOD(G241*0.93*10^(2+1),20)=5, TRUNC(G241*0.93,2), ROUND(G241*0.93,2))</f>
        <v>1003.03</v>
      </c>
      <c r="K241" s="245" t="s">
        <v>166</v>
      </c>
      <c r="L241" s="245" t="n">
        <f aca="false">IF(MOD(G241*0.07*10^(2+1),20)=5, TRUNC(G241*0.07,2), ROUND(G241*0.07,2))</f>
        <v>75.5</v>
      </c>
      <c r="M241" s="234" t="n">
        <f aca="false">$M165</f>
        <v>415.59</v>
      </c>
      <c r="N241" s="227" t="n">
        <f aca="false">IF(MOD(J241*0.8%*10^(2+1),20)=5, TRUNC(J241*0.8%,2), ROUND(J241*0.8%,2))</f>
        <v>8.02</v>
      </c>
      <c r="O241" s="227" t="n">
        <f aca="false">IF(MOD(IF(CONFIGURACAO_ISSQN!$B$2="Emolumentos Líquidos",J241,SUM(J241:L241))*CONFIGURACAO_ISSQN!$B$1*10^(2+1),20)=5, TRUNC(IF(CONFIGURACAO_ISSQN!$B$2="Emolumentos Líquidos",J241,SUM(J241:L241))*CONFIGURACAO_ISSQN!$B$1,2), ROUND(IF(CONFIGURACAO_ISSQN!$B$2="Emolumentos Líquidos",J241,SUM(J241:L241))*CONFIGURACAO_ISSQN!$B$1,2))</f>
        <v>50.15</v>
      </c>
      <c r="P241" s="234" t="n">
        <f aca="false">SUM(J241:O241)</f>
        <v>1552.29</v>
      </c>
      <c r="Q241" s="235"/>
      <c r="R241" s="235"/>
      <c r="AMJ241" s="226"/>
    </row>
    <row r="242" s="222" customFormat="true" ht="12.8" hidden="false" customHeight="false" outlineLevel="0" collapsed="false">
      <c r="B242" s="227" t="s">
        <v>413</v>
      </c>
      <c r="C242" s="241" t="s">
        <v>175</v>
      </c>
      <c r="D242" s="246" t="n">
        <f aca="false">F241+0.01</f>
        <v>42000.01</v>
      </c>
      <c r="E242" s="242" t="s">
        <v>173</v>
      </c>
      <c r="F242" s="243" t="n">
        <v>56000</v>
      </c>
      <c r="G242" s="262" t="n">
        <f aca="false">$G166</f>
        <v>1327.66</v>
      </c>
      <c r="H242" s="231" t="n">
        <f aca="false">SUM(J242,L242)</f>
        <v>1327.66</v>
      </c>
      <c r="I242" s="231" t="n">
        <f aca="false">SUM(J242:M242)</f>
        <v>1839.21</v>
      </c>
      <c r="J242" s="231" t="n">
        <f aca="false">IF(MOD(G242*0.93*10^(2+1),20)=5, TRUNC(G242*0.93,2), ROUND(G242*0.93,2))</f>
        <v>1234.72</v>
      </c>
      <c r="K242" s="245" t="s">
        <v>166</v>
      </c>
      <c r="L242" s="245" t="n">
        <f aca="false">IF(MOD(G242*0.07*10^(2+1),20)=5, TRUNC(G242*0.07,2), ROUND(G242*0.07,2))</f>
        <v>92.94</v>
      </c>
      <c r="M242" s="234" t="n">
        <f aca="false">$M166</f>
        <v>511.55</v>
      </c>
      <c r="N242" s="227" t="n">
        <f aca="false">IF(MOD(J242*0.8%*10^(2+1),20)=5, TRUNC(J242*0.8%,2), ROUND(J242*0.8%,2))</f>
        <v>9.88</v>
      </c>
      <c r="O242" s="227" t="n">
        <f aca="false">IF(MOD(IF(CONFIGURACAO_ISSQN!$B$2="Emolumentos Líquidos",J242,SUM(J242:L242))*CONFIGURACAO_ISSQN!$B$1*10^(2+1),20)=5, TRUNC(IF(CONFIGURACAO_ISSQN!$B$2="Emolumentos Líquidos",J242,SUM(J242:L242))*CONFIGURACAO_ISSQN!$B$1,2), ROUND(IF(CONFIGURACAO_ISSQN!$B$2="Emolumentos Líquidos",J242,SUM(J242:L242))*CONFIGURACAO_ISSQN!$B$1,2))</f>
        <v>61.74</v>
      </c>
      <c r="P242" s="234" t="n">
        <f aca="false">SUM(J242:O242)</f>
        <v>1910.83</v>
      </c>
      <c r="Q242" s="235"/>
      <c r="R242" s="235"/>
      <c r="AMJ242" s="226"/>
    </row>
    <row r="243" s="222" customFormat="true" ht="12.8" hidden="false" customHeight="false" outlineLevel="0" collapsed="false">
      <c r="B243" s="227" t="s">
        <v>414</v>
      </c>
      <c r="C243" s="241" t="s">
        <v>175</v>
      </c>
      <c r="D243" s="246" t="n">
        <f aca="false">F242+0.01</f>
        <v>56000.01</v>
      </c>
      <c r="E243" s="242" t="s">
        <v>173</v>
      </c>
      <c r="F243" s="243" t="n">
        <v>70000</v>
      </c>
      <c r="G243" s="262" t="n">
        <f aca="false">$G167</f>
        <v>1604.3</v>
      </c>
      <c r="H243" s="231" t="n">
        <f aca="false">SUM(J243,L243)</f>
        <v>1604.3</v>
      </c>
      <c r="I243" s="231" t="n">
        <f aca="false">SUM(J243:M243)</f>
        <v>2222.48</v>
      </c>
      <c r="J243" s="231" t="n">
        <f aca="false">IF(MOD(G243*0.93*10^(2+1),20)=5, TRUNC(G243*0.93,2), ROUND(G243*0.93,2))</f>
        <v>1492</v>
      </c>
      <c r="K243" s="245" t="s">
        <v>166</v>
      </c>
      <c r="L243" s="245" t="n">
        <f aca="false">IF(MOD(G243*0.07*10^(2+1),20)=5, TRUNC(G243*0.07,2), ROUND(G243*0.07,2))</f>
        <v>112.3</v>
      </c>
      <c r="M243" s="234" t="n">
        <f aca="false">$M167</f>
        <v>618.18</v>
      </c>
      <c r="N243" s="227" t="n">
        <f aca="false">IF(MOD(J243*0.8%*10^(2+1),20)=5, TRUNC(J243*0.8%,2), ROUND(J243*0.8%,2))</f>
        <v>11.94</v>
      </c>
      <c r="O243" s="227" t="n">
        <f aca="false">IF(MOD(IF(CONFIGURACAO_ISSQN!$B$2="Emolumentos Líquidos",J243,SUM(J243:L243))*CONFIGURACAO_ISSQN!$B$1*10^(2+1),20)=5, TRUNC(IF(CONFIGURACAO_ISSQN!$B$2="Emolumentos Líquidos",J243,SUM(J243:L243))*CONFIGURACAO_ISSQN!$B$1,2), ROUND(IF(CONFIGURACAO_ISSQN!$B$2="Emolumentos Líquidos",J243,SUM(J243:L243))*CONFIGURACAO_ISSQN!$B$1,2))</f>
        <v>74.6</v>
      </c>
      <c r="P243" s="234" t="n">
        <f aca="false">SUM(J243:O243)</f>
        <v>2309.02</v>
      </c>
      <c r="Q243" s="235"/>
      <c r="R243" s="235"/>
      <c r="AMJ243" s="226"/>
    </row>
    <row r="244" s="222" customFormat="true" ht="12.8" hidden="false" customHeight="false" outlineLevel="0" collapsed="false">
      <c r="B244" s="227" t="s">
        <v>415</v>
      </c>
      <c r="C244" s="241" t="s">
        <v>175</v>
      </c>
      <c r="D244" s="246" t="n">
        <f aca="false">F243+0.01</f>
        <v>70000.01</v>
      </c>
      <c r="E244" s="242" t="s">
        <v>173</v>
      </c>
      <c r="F244" s="243" t="n">
        <v>105000</v>
      </c>
      <c r="G244" s="262" t="n">
        <f aca="false">$G168</f>
        <v>2019.13</v>
      </c>
      <c r="H244" s="231" t="n">
        <f aca="false">SUM(J244,L244)</f>
        <v>2019.13</v>
      </c>
      <c r="I244" s="231" t="n">
        <f aca="false">SUM(J244:M244)</f>
        <v>2797.13</v>
      </c>
      <c r="J244" s="231" t="n">
        <f aca="false">IF(MOD(G244*0.93*10^(2+1),20)=5, TRUNC(G244*0.93,2), ROUND(G244*0.93,2))</f>
        <v>1877.79</v>
      </c>
      <c r="K244" s="245" t="s">
        <v>166</v>
      </c>
      <c r="L244" s="245" t="n">
        <f aca="false">IF(MOD(G244*0.07*10^(2+1),20)=5, TRUNC(G244*0.07,2), ROUND(G244*0.07,2))</f>
        <v>141.34</v>
      </c>
      <c r="M244" s="234" t="n">
        <f aca="false">$M168</f>
        <v>778</v>
      </c>
      <c r="N244" s="227" t="n">
        <f aca="false">IF(MOD(J244*0.8%*10^(2+1),20)=5, TRUNC(J244*0.8%,2), ROUND(J244*0.8%,2))</f>
        <v>15.02</v>
      </c>
      <c r="O244" s="227" t="n">
        <f aca="false">IF(MOD(IF(CONFIGURACAO_ISSQN!$B$2="Emolumentos Líquidos",J244,SUM(J244:L244))*CONFIGURACAO_ISSQN!$B$1*10^(2+1),20)=5, TRUNC(IF(CONFIGURACAO_ISSQN!$B$2="Emolumentos Líquidos",J244,SUM(J244:L244))*CONFIGURACAO_ISSQN!$B$1,2), ROUND(IF(CONFIGURACAO_ISSQN!$B$2="Emolumentos Líquidos",J244,SUM(J244:L244))*CONFIGURACAO_ISSQN!$B$1,2))</f>
        <v>93.89</v>
      </c>
      <c r="P244" s="234" t="n">
        <f aca="false">SUM(J244:O244)</f>
        <v>2906.04</v>
      </c>
      <c r="Q244" s="235"/>
      <c r="R244" s="235"/>
      <c r="AMJ244" s="226"/>
    </row>
    <row r="245" s="222" customFormat="true" ht="12.8" hidden="false" customHeight="false" outlineLevel="0" collapsed="false">
      <c r="B245" s="227" t="s">
        <v>416</v>
      </c>
      <c r="C245" s="241" t="s">
        <v>175</v>
      </c>
      <c r="D245" s="246" t="n">
        <f aca="false">F244+0.01</f>
        <v>105000.01</v>
      </c>
      <c r="E245" s="242" t="s">
        <v>173</v>
      </c>
      <c r="F245" s="243" t="n">
        <v>140000</v>
      </c>
      <c r="G245" s="262" t="n">
        <f aca="false">$G169</f>
        <v>2427.25</v>
      </c>
      <c r="H245" s="231" t="n">
        <f aca="false">SUM(J245,L245)</f>
        <v>2427.25</v>
      </c>
      <c r="I245" s="231" t="n">
        <f aca="false">SUM(J245:M245)</f>
        <v>3555.1</v>
      </c>
      <c r="J245" s="231" t="n">
        <f aca="false">IF(MOD(G245*0.93*10^(2+1),20)=5, TRUNC(G245*0.93,2), ROUND(G245*0.93,2))</f>
        <v>2257.34</v>
      </c>
      <c r="K245" s="245" t="s">
        <v>166</v>
      </c>
      <c r="L245" s="245" t="n">
        <f aca="false">IF(MOD(G245*0.07*10^(2+1),20)=5, TRUNC(G245*0.07,2), ROUND(G245*0.07,2))</f>
        <v>169.91</v>
      </c>
      <c r="M245" s="234" t="n">
        <f aca="false">$M169</f>
        <v>1127.85</v>
      </c>
      <c r="N245" s="227" t="n">
        <f aca="false">IF(MOD(J245*0.8%*10^(2+1),20)=5, TRUNC(J245*0.8%,2), ROUND(J245*0.8%,2))</f>
        <v>18.06</v>
      </c>
      <c r="O245" s="227" t="n">
        <f aca="false">IF(MOD(IF(CONFIGURACAO_ISSQN!$B$2="Emolumentos Líquidos",J245,SUM(J245:L245))*CONFIGURACAO_ISSQN!$B$1*10^(2+1),20)=5, TRUNC(IF(CONFIGURACAO_ISSQN!$B$2="Emolumentos Líquidos",J245,SUM(J245:L245))*CONFIGURACAO_ISSQN!$B$1,2), ROUND(IF(CONFIGURACAO_ISSQN!$B$2="Emolumentos Líquidos",J245,SUM(J245:L245))*CONFIGURACAO_ISSQN!$B$1,2))</f>
        <v>112.87</v>
      </c>
      <c r="P245" s="234" t="n">
        <f aca="false">SUM(J245:O245)</f>
        <v>3686.03</v>
      </c>
      <c r="Q245" s="235"/>
      <c r="R245" s="235"/>
      <c r="AMJ245" s="226"/>
    </row>
    <row r="246" s="222" customFormat="true" ht="12.8" hidden="false" customHeight="false" outlineLevel="0" collapsed="false">
      <c r="B246" s="227" t="s">
        <v>417</v>
      </c>
      <c r="C246" s="241" t="s">
        <v>175</v>
      </c>
      <c r="D246" s="246" t="n">
        <f aca="false">F245+0.01</f>
        <v>140000.01</v>
      </c>
      <c r="E246" s="242" t="s">
        <v>173</v>
      </c>
      <c r="F246" s="243" t="n">
        <v>175000</v>
      </c>
      <c r="G246" s="262" t="n">
        <f aca="false">$G170</f>
        <v>2595.58</v>
      </c>
      <c r="H246" s="231" t="n">
        <f aca="false">SUM(J246,L246)</f>
        <v>2595.58</v>
      </c>
      <c r="I246" s="231" t="n">
        <f aca="false">SUM(J246:M246)</f>
        <v>3801.73</v>
      </c>
      <c r="J246" s="231" t="n">
        <f aca="false">IF(MOD(G246*0.93*10^(2+1),20)=5, TRUNC(G246*0.93,2), ROUND(G246*0.93,2))</f>
        <v>2413.89</v>
      </c>
      <c r="K246" s="245" t="s">
        <v>166</v>
      </c>
      <c r="L246" s="245" t="n">
        <f aca="false">IF(MOD(G246*0.07*10^(2+1),20)=5, TRUNC(G246*0.07,2), ROUND(G246*0.07,2))</f>
        <v>181.69</v>
      </c>
      <c r="M246" s="234" t="n">
        <f aca="false">$M170</f>
        <v>1206.15</v>
      </c>
      <c r="N246" s="227" t="n">
        <f aca="false">IF(MOD(J246*0.8%*10^(2+1),20)=5, TRUNC(J246*0.8%,2), ROUND(J246*0.8%,2))</f>
        <v>19.31</v>
      </c>
      <c r="O246" s="227" t="n">
        <f aca="false">IF(MOD(IF(CONFIGURACAO_ISSQN!$B$2="Emolumentos Líquidos",J246,SUM(J246:L246))*CONFIGURACAO_ISSQN!$B$1*10^(2+1),20)=5, TRUNC(IF(CONFIGURACAO_ISSQN!$B$2="Emolumentos Líquidos",J246,SUM(J246:L246))*CONFIGURACAO_ISSQN!$B$1,2), ROUND(IF(CONFIGURACAO_ISSQN!$B$2="Emolumentos Líquidos",J246,SUM(J246:L246))*CONFIGURACAO_ISSQN!$B$1,2))</f>
        <v>120.69</v>
      </c>
      <c r="P246" s="234" t="n">
        <f aca="false">SUM(J246:O246)</f>
        <v>3941.73</v>
      </c>
      <c r="Q246" s="235"/>
      <c r="R246" s="235"/>
      <c r="AMJ246" s="226"/>
    </row>
    <row r="247" s="222" customFormat="true" ht="12.8" hidden="false" customHeight="false" outlineLevel="0" collapsed="false">
      <c r="B247" s="227" t="s">
        <v>418</v>
      </c>
      <c r="C247" s="241" t="s">
        <v>175</v>
      </c>
      <c r="D247" s="246" t="n">
        <f aca="false">F246+0.01</f>
        <v>175000.01</v>
      </c>
      <c r="E247" s="242" t="s">
        <v>173</v>
      </c>
      <c r="F247" s="243" t="n">
        <v>210000</v>
      </c>
      <c r="G247" s="262" t="n">
        <f aca="false">$G171</f>
        <v>2764.26</v>
      </c>
      <c r="H247" s="231" t="n">
        <f aca="false">SUM(J247,L247)</f>
        <v>2764.26</v>
      </c>
      <c r="I247" s="231" t="n">
        <f aca="false">SUM(J247:M247)</f>
        <v>4048.79</v>
      </c>
      <c r="J247" s="231" t="n">
        <f aca="false">IF(MOD(G247*0.93*10^(2+1),20)=5, TRUNC(G247*0.93,2), ROUND(G247*0.93,2))</f>
        <v>2570.76</v>
      </c>
      <c r="K247" s="245" t="s">
        <v>166</v>
      </c>
      <c r="L247" s="245" t="n">
        <f aca="false">IF(MOD(G247*0.07*10^(2+1),20)=5, TRUNC(G247*0.07,2), ROUND(G247*0.07,2))</f>
        <v>193.5</v>
      </c>
      <c r="M247" s="234" t="n">
        <f aca="false">$M171</f>
        <v>1284.53</v>
      </c>
      <c r="N247" s="227" t="n">
        <f aca="false">IF(MOD(J247*0.8%*10^(2+1),20)=5, TRUNC(J247*0.8%,2), ROUND(J247*0.8%,2))</f>
        <v>20.57</v>
      </c>
      <c r="O247" s="227" t="n">
        <f aca="false">IF(MOD(IF(CONFIGURACAO_ISSQN!$B$2="Emolumentos Líquidos",J247,SUM(J247:L247))*CONFIGURACAO_ISSQN!$B$1*10^(2+1),20)=5, TRUNC(IF(CONFIGURACAO_ISSQN!$B$2="Emolumentos Líquidos",J247,SUM(J247:L247))*CONFIGURACAO_ISSQN!$B$1,2), ROUND(IF(CONFIGURACAO_ISSQN!$B$2="Emolumentos Líquidos",J247,SUM(J247:L247))*CONFIGURACAO_ISSQN!$B$1,2))</f>
        <v>128.54</v>
      </c>
      <c r="P247" s="234" t="n">
        <f aca="false">SUM(J247:O247)</f>
        <v>4197.9</v>
      </c>
      <c r="Q247" s="235"/>
      <c r="R247" s="235"/>
      <c r="AMJ247" s="226"/>
    </row>
    <row r="248" s="222" customFormat="true" ht="12.8" hidden="false" customHeight="false" outlineLevel="0" collapsed="false">
      <c r="B248" s="227" t="s">
        <v>419</v>
      </c>
      <c r="C248" s="241" t="s">
        <v>175</v>
      </c>
      <c r="D248" s="246" t="n">
        <f aca="false">F247+0.01</f>
        <v>210000.01</v>
      </c>
      <c r="E248" s="242" t="s">
        <v>173</v>
      </c>
      <c r="F248" s="243" t="n">
        <v>280000</v>
      </c>
      <c r="G248" s="262" t="n">
        <f aca="false">$G172</f>
        <v>2933.41</v>
      </c>
      <c r="H248" s="231" t="n">
        <f aca="false">SUM(J248,L248)</f>
        <v>2933.41</v>
      </c>
      <c r="I248" s="231" t="n">
        <f aca="false">SUM(J248:M248)</f>
        <v>4558.68</v>
      </c>
      <c r="J248" s="231" t="n">
        <f aca="false">IF(MOD(G248*0.93*10^(2+1),20)=5, TRUNC(G248*0.93,2), ROUND(G248*0.93,2))</f>
        <v>2728.07</v>
      </c>
      <c r="K248" s="245" t="s">
        <v>166</v>
      </c>
      <c r="L248" s="245" t="n">
        <f aca="false">IF(MOD(G248*0.07*10^(2+1),20)=5, TRUNC(G248*0.07,2), ROUND(G248*0.07,2))</f>
        <v>205.34</v>
      </c>
      <c r="M248" s="234" t="n">
        <f aca="false">$M172</f>
        <v>1625.27</v>
      </c>
      <c r="N248" s="227" t="n">
        <f aca="false">IF(MOD(J248*0.8%*10^(2+1),20)=5, TRUNC(J248*0.8%,2), ROUND(J248*0.8%,2))</f>
        <v>21.82</v>
      </c>
      <c r="O248" s="227" t="n">
        <f aca="false">IF(MOD(IF(CONFIGURACAO_ISSQN!$B$2="Emolumentos Líquidos",J248,SUM(J248:L248))*CONFIGURACAO_ISSQN!$B$1*10^(2+1),20)=5, TRUNC(IF(CONFIGURACAO_ISSQN!$B$2="Emolumentos Líquidos",J248,SUM(J248:L248))*CONFIGURACAO_ISSQN!$B$1,2), ROUND(IF(CONFIGURACAO_ISSQN!$B$2="Emolumentos Líquidos",J248,SUM(J248:L248))*CONFIGURACAO_ISSQN!$B$1,2))</f>
        <v>136.4</v>
      </c>
      <c r="P248" s="234" t="n">
        <f aca="false">SUM(J248:O248)</f>
        <v>4716.9</v>
      </c>
      <c r="Q248" s="235"/>
      <c r="R248" s="235"/>
      <c r="AMJ248" s="226"/>
    </row>
    <row r="249" s="222" customFormat="true" ht="12.8" hidden="false" customHeight="false" outlineLevel="0" collapsed="false">
      <c r="B249" s="227" t="s">
        <v>420</v>
      </c>
      <c r="C249" s="241" t="s">
        <v>175</v>
      </c>
      <c r="D249" s="246" t="n">
        <f aca="false">F248+0.01</f>
        <v>280000.01</v>
      </c>
      <c r="E249" s="242" t="s">
        <v>173</v>
      </c>
      <c r="F249" s="243" t="n">
        <v>350000</v>
      </c>
      <c r="G249" s="262" t="n">
        <f aca="false">$G173</f>
        <v>3014.14</v>
      </c>
      <c r="H249" s="231" t="n">
        <f aca="false">SUM(J249,L249)</f>
        <v>3014.14</v>
      </c>
      <c r="I249" s="231" t="n">
        <f aca="false">SUM(J249:M249)</f>
        <v>4684.27</v>
      </c>
      <c r="J249" s="231" t="n">
        <f aca="false">IF(MOD(G249*0.93*10^(2+1),20)=5, TRUNC(G249*0.93,2), ROUND(G249*0.93,2))</f>
        <v>2803.15</v>
      </c>
      <c r="K249" s="245" t="s">
        <v>166</v>
      </c>
      <c r="L249" s="245" t="n">
        <f aca="false">IF(MOD(G249*0.07*10^(2+1),20)=5, TRUNC(G249*0.07,2), ROUND(G249*0.07,2))</f>
        <v>210.99</v>
      </c>
      <c r="M249" s="234" t="n">
        <f aca="false">$M173</f>
        <v>1670.13</v>
      </c>
      <c r="N249" s="227" t="n">
        <f aca="false">IF(MOD(J249*0.8%*10^(2+1),20)=5, TRUNC(J249*0.8%,2), ROUND(J249*0.8%,2))</f>
        <v>22.43</v>
      </c>
      <c r="O249" s="227" t="n">
        <f aca="false">IF(MOD(IF(CONFIGURACAO_ISSQN!$B$2="Emolumentos Líquidos",J249,SUM(J249:L249))*CONFIGURACAO_ISSQN!$B$1*10^(2+1),20)=5, TRUNC(IF(CONFIGURACAO_ISSQN!$B$2="Emolumentos Líquidos",J249,SUM(J249:L249))*CONFIGURACAO_ISSQN!$B$1,2), ROUND(IF(CONFIGURACAO_ISSQN!$B$2="Emolumentos Líquidos",J249,SUM(J249:L249))*CONFIGURACAO_ISSQN!$B$1,2))</f>
        <v>140.16</v>
      </c>
      <c r="P249" s="234" t="n">
        <f aca="false">SUM(J249:O249)</f>
        <v>4846.86</v>
      </c>
      <c r="Q249" s="235"/>
      <c r="R249" s="235"/>
      <c r="AMJ249" s="226"/>
    </row>
    <row r="250" s="222" customFormat="true" ht="12.8" hidden="false" customHeight="false" outlineLevel="0" collapsed="false">
      <c r="B250" s="227" t="s">
        <v>421</v>
      </c>
      <c r="C250" s="241" t="s">
        <v>175</v>
      </c>
      <c r="D250" s="246" t="n">
        <f aca="false">F249+0.01</f>
        <v>350000.01</v>
      </c>
      <c r="E250" s="242" t="s">
        <v>173</v>
      </c>
      <c r="F250" s="243" t="n">
        <v>420000</v>
      </c>
      <c r="G250" s="262" t="n">
        <f aca="false">$G174</f>
        <v>3095.31</v>
      </c>
      <c r="H250" s="231" t="n">
        <f aca="false">SUM(J250,L250)</f>
        <v>3095.31</v>
      </c>
      <c r="I250" s="231" t="n">
        <f aca="false">SUM(J250:M250)</f>
        <v>4810.41</v>
      </c>
      <c r="J250" s="231" t="n">
        <f aca="false">IF(MOD(G250*0.93*10^(2+1),20)=5, TRUNC(G250*0.93,2), ROUND(G250*0.93,2))</f>
        <v>2878.64</v>
      </c>
      <c r="K250" s="245" t="s">
        <v>166</v>
      </c>
      <c r="L250" s="245" t="n">
        <f aca="false">IF(MOD(G250*0.07*10^(2+1),20)=5, TRUNC(G250*0.07,2), ROUND(G250*0.07,2))</f>
        <v>216.67</v>
      </c>
      <c r="M250" s="234" t="n">
        <f aca="false">$M174</f>
        <v>1715.1</v>
      </c>
      <c r="N250" s="227" t="n">
        <f aca="false">IF(MOD(J250*0.8%*10^(2+1),20)=5, TRUNC(J250*0.8%,2), ROUND(J250*0.8%,2))</f>
        <v>23.03</v>
      </c>
      <c r="O250" s="227" t="n">
        <f aca="false">IF(MOD(IF(CONFIGURACAO_ISSQN!$B$2="Emolumentos Líquidos",J250,SUM(J250:L250))*CONFIGURACAO_ISSQN!$B$1*10^(2+1),20)=5, TRUNC(IF(CONFIGURACAO_ISSQN!$B$2="Emolumentos Líquidos",J250,SUM(J250:L250))*CONFIGURACAO_ISSQN!$B$1,2), ROUND(IF(CONFIGURACAO_ISSQN!$B$2="Emolumentos Líquidos",J250,SUM(J250:L250))*CONFIGURACAO_ISSQN!$B$1,2))</f>
        <v>143.93</v>
      </c>
      <c r="P250" s="234" t="n">
        <f aca="false">SUM(J250:O250)</f>
        <v>4977.37</v>
      </c>
      <c r="Q250" s="235"/>
      <c r="R250" s="235"/>
      <c r="AMJ250" s="226"/>
    </row>
    <row r="251" s="222" customFormat="true" ht="12.8" hidden="false" customHeight="false" outlineLevel="0" collapsed="false">
      <c r="B251" s="227" t="s">
        <v>422</v>
      </c>
      <c r="C251" s="241" t="s">
        <v>175</v>
      </c>
      <c r="D251" s="246" t="n">
        <f aca="false">F250+0.01</f>
        <v>420000.01</v>
      </c>
      <c r="E251" s="242" t="s">
        <v>173</v>
      </c>
      <c r="F251" s="243" t="n">
        <v>560000</v>
      </c>
      <c r="G251" s="262" t="n">
        <f aca="false">$G175</f>
        <v>3176.98</v>
      </c>
      <c r="H251" s="231" t="n">
        <f aca="false">SUM(J251,L251)</f>
        <v>3176.98</v>
      </c>
      <c r="I251" s="231" t="n">
        <f aca="false">SUM(J251:M251)</f>
        <v>5276.15</v>
      </c>
      <c r="J251" s="231" t="n">
        <f aca="false">IF(MOD(G251*0.93*10^(2+1),20)=5, TRUNC(G251*0.93,2), ROUND(G251*0.93,2))</f>
        <v>2954.59</v>
      </c>
      <c r="K251" s="245" t="s">
        <v>166</v>
      </c>
      <c r="L251" s="245" t="n">
        <f aca="false">IF(MOD(G251*0.07*10^(2+1),20)=5, TRUNC(G251*0.07,2), ROUND(G251*0.07,2))</f>
        <v>222.39</v>
      </c>
      <c r="M251" s="234" t="n">
        <f aca="false">$M175</f>
        <v>2099.17</v>
      </c>
      <c r="N251" s="227" t="n">
        <f aca="false">IF(MOD(J251*0.8%*10^(2+1),20)=5, TRUNC(J251*0.8%,2), ROUND(J251*0.8%,2))</f>
        <v>23.64</v>
      </c>
      <c r="O251" s="227" t="n">
        <f aca="false">IF(MOD(IF(CONFIGURACAO_ISSQN!$B$2="Emolumentos Líquidos",J251,SUM(J251:L251))*CONFIGURACAO_ISSQN!$B$1*10^(2+1),20)=5, TRUNC(IF(CONFIGURACAO_ISSQN!$B$2="Emolumentos Líquidos",J251,SUM(J251:L251))*CONFIGURACAO_ISSQN!$B$1,2), ROUND(IF(CONFIGURACAO_ISSQN!$B$2="Emolumentos Líquidos",J251,SUM(J251:L251))*CONFIGURACAO_ISSQN!$B$1,2))</f>
        <v>147.73</v>
      </c>
      <c r="P251" s="234" t="n">
        <f aca="false">SUM(J251:O251)</f>
        <v>5447.52</v>
      </c>
      <c r="Q251" s="235"/>
      <c r="R251" s="235"/>
      <c r="AMJ251" s="226"/>
    </row>
    <row r="252" s="222" customFormat="true" ht="12.8" hidden="false" customHeight="false" outlineLevel="0" collapsed="false">
      <c r="B252" s="227" t="s">
        <v>423</v>
      </c>
      <c r="C252" s="241" t="s">
        <v>175</v>
      </c>
      <c r="D252" s="246" t="n">
        <f aca="false">F251+0.01</f>
        <v>560000.01</v>
      </c>
      <c r="E252" s="242" t="s">
        <v>173</v>
      </c>
      <c r="F252" s="243" t="n">
        <v>700000</v>
      </c>
      <c r="G252" s="262" t="n">
        <f aca="false">$G176</f>
        <v>3351.48</v>
      </c>
      <c r="H252" s="231" t="n">
        <f aca="false">SUM(J252,L252)</f>
        <v>3351.48</v>
      </c>
      <c r="I252" s="231" t="n">
        <f aca="false">SUM(J252:M252)</f>
        <v>5566.15</v>
      </c>
      <c r="J252" s="231" t="n">
        <f aca="false">IF(MOD(G252*0.93*10^(2+1),20)=5, TRUNC(G252*0.93,2), ROUND(G252*0.93,2))</f>
        <v>3116.88</v>
      </c>
      <c r="K252" s="245" t="s">
        <v>166</v>
      </c>
      <c r="L252" s="245" t="n">
        <f aca="false">IF(MOD(G252*0.07*10^(2+1),20)=5, TRUNC(G252*0.07,2), ROUND(G252*0.07,2))</f>
        <v>234.6</v>
      </c>
      <c r="M252" s="234" t="n">
        <f aca="false">$M176</f>
        <v>2214.67</v>
      </c>
      <c r="N252" s="227" t="n">
        <f aca="false">IF(MOD(J252*0.8%*10^(2+1),20)=5, TRUNC(J252*0.8%,2), ROUND(J252*0.8%,2))</f>
        <v>24.94</v>
      </c>
      <c r="O252" s="227" t="n">
        <f aca="false">IF(MOD(IF(CONFIGURACAO_ISSQN!$B$2="Emolumentos Líquidos",J252,SUM(J252:L252))*CONFIGURACAO_ISSQN!$B$1*10^(2+1),20)=5, TRUNC(IF(CONFIGURACAO_ISSQN!$B$2="Emolumentos Líquidos",J252,SUM(J252:L252))*CONFIGURACAO_ISSQN!$B$1,2), ROUND(IF(CONFIGURACAO_ISSQN!$B$2="Emolumentos Líquidos",J252,SUM(J252:L252))*CONFIGURACAO_ISSQN!$B$1,2))</f>
        <v>155.84</v>
      </c>
      <c r="P252" s="234" t="n">
        <f aca="false">SUM(J252:O252)</f>
        <v>5746.93</v>
      </c>
      <c r="Q252" s="235"/>
      <c r="R252" s="235"/>
      <c r="AMJ252" s="226"/>
    </row>
    <row r="253" s="222" customFormat="true" ht="12.8" hidden="false" customHeight="false" outlineLevel="0" collapsed="false">
      <c r="B253" s="227" t="s">
        <v>424</v>
      </c>
      <c r="C253" s="241" t="s">
        <v>175</v>
      </c>
      <c r="D253" s="246" t="n">
        <f aca="false">F252+0.01</f>
        <v>700000.01</v>
      </c>
      <c r="E253" s="242" t="s">
        <v>173</v>
      </c>
      <c r="F253" s="243" t="n">
        <v>840000</v>
      </c>
      <c r="G253" s="262" t="n">
        <f aca="false">$G177</f>
        <v>3526.44</v>
      </c>
      <c r="H253" s="231" t="n">
        <f aca="false">SUM(J253,L253)</f>
        <v>3526.44</v>
      </c>
      <c r="I253" s="231" t="n">
        <f aca="false">SUM(J253:M253)</f>
        <v>5856.73</v>
      </c>
      <c r="J253" s="231" t="n">
        <f aca="false">IF(MOD(G253*0.93*10^(2+1),20)=5, TRUNC(G253*0.93,2), ROUND(G253*0.93,2))</f>
        <v>3279.59</v>
      </c>
      <c r="K253" s="245" t="s">
        <v>166</v>
      </c>
      <c r="L253" s="245" t="n">
        <f aca="false">IF(MOD(G253*0.07*10^(2+1),20)=5, TRUNC(G253*0.07,2), ROUND(G253*0.07,2))</f>
        <v>246.85</v>
      </c>
      <c r="M253" s="234" t="n">
        <f aca="false">$M177</f>
        <v>2330.29</v>
      </c>
      <c r="N253" s="227" t="n">
        <f aca="false">IF(MOD(J253*0.8%*10^(2+1),20)=5, TRUNC(J253*0.8%,2), ROUND(J253*0.8%,2))</f>
        <v>26.24</v>
      </c>
      <c r="O253" s="227" t="n">
        <f aca="false">IF(MOD(IF(CONFIGURACAO_ISSQN!$B$2="Emolumentos Líquidos",J253,SUM(J253:L253))*CONFIGURACAO_ISSQN!$B$1*10^(2+1),20)=5, TRUNC(IF(CONFIGURACAO_ISSQN!$B$2="Emolumentos Líquidos",J253,SUM(J253:L253))*CONFIGURACAO_ISSQN!$B$1,2), ROUND(IF(CONFIGURACAO_ISSQN!$B$2="Emolumentos Líquidos",J253,SUM(J253:L253))*CONFIGURACAO_ISSQN!$B$1,2))</f>
        <v>163.98</v>
      </c>
      <c r="P253" s="234" t="n">
        <f aca="false">SUM(J253:O253)</f>
        <v>6046.95</v>
      </c>
      <c r="Q253" s="235"/>
      <c r="R253" s="235"/>
      <c r="AMJ253" s="226"/>
    </row>
    <row r="254" s="222" customFormat="true" ht="12.8" hidden="false" customHeight="false" outlineLevel="0" collapsed="false">
      <c r="B254" s="227" t="s">
        <v>425</v>
      </c>
      <c r="C254" s="241" t="s">
        <v>175</v>
      </c>
      <c r="D254" s="246" t="n">
        <f aca="false">F253+0.01</f>
        <v>840000.01</v>
      </c>
      <c r="E254" s="242" t="s">
        <v>173</v>
      </c>
      <c r="F254" s="243" t="n">
        <v>1120000</v>
      </c>
      <c r="G254" s="262" t="n">
        <f aca="false">$G178</f>
        <v>3702.02</v>
      </c>
      <c r="H254" s="231" t="n">
        <f aca="false">SUM(J254,L254)</f>
        <v>3702.02</v>
      </c>
      <c r="I254" s="231" t="n">
        <f aca="false">SUM(J254:M254)</f>
        <v>6559.49</v>
      </c>
      <c r="J254" s="231" t="n">
        <f aca="false">IF(MOD(G254*0.93*10^(2+1),20)=5, TRUNC(G254*0.93,2), ROUND(G254*0.93,2))</f>
        <v>3442.88</v>
      </c>
      <c r="K254" s="245" t="s">
        <v>166</v>
      </c>
      <c r="L254" s="245" t="n">
        <f aca="false">IF(MOD(G254*0.07*10^(2+1),20)=5, TRUNC(G254*0.07,2), ROUND(G254*0.07,2))</f>
        <v>259.14</v>
      </c>
      <c r="M254" s="234" t="n">
        <f aca="false">$M178</f>
        <v>2857.47</v>
      </c>
      <c r="N254" s="227" t="n">
        <f aca="false">IF(MOD(J254*0.8%*10^(2+1),20)=5, TRUNC(J254*0.8%,2), ROUND(J254*0.8%,2))</f>
        <v>27.54</v>
      </c>
      <c r="O254" s="227" t="n">
        <f aca="false">IF(MOD(IF(CONFIGURACAO_ISSQN!$B$2="Emolumentos Líquidos",J254,SUM(J254:L254))*CONFIGURACAO_ISSQN!$B$1*10^(2+1),20)=5, TRUNC(IF(CONFIGURACAO_ISSQN!$B$2="Emolumentos Líquidos",J254,SUM(J254:L254))*CONFIGURACAO_ISSQN!$B$1,2), ROUND(IF(CONFIGURACAO_ISSQN!$B$2="Emolumentos Líquidos",J254,SUM(J254:L254))*CONFIGURACAO_ISSQN!$B$1,2))</f>
        <v>172.14</v>
      </c>
      <c r="P254" s="234" t="n">
        <f aca="false">SUM(J254:O254)</f>
        <v>6759.17</v>
      </c>
      <c r="Q254" s="235"/>
      <c r="R254" s="235"/>
      <c r="AMJ254" s="226"/>
    </row>
    <row r="255" s="222" customFormat="true" ht="12.8" hidden="false" customHeight="false" outlineLevel="0" collapsed="false">
      <c r="B255" s="227" t="s">
        <v>426</v>
      </c>
      <c r="C255" s="241" t="s">
        <v>175</v>
      </c>
      <c r="D255" s="246" t="n">
        <f aca="false">F254+0.01</f>
        <v>1120000.01</v>
      </c>
      <c r="E255" s="242" t="s">
        <v>173</v>
      </c>
      <c r="F255" s="243" t="n">
        <v>1400000</v>
      </c>
      <c r="G255" s="262" t="n">
        <f aca="false">$G179</f>
        <v>4009.87</v>
      </c>
      <c r="H255" s="231" t="n">
        <f aca="false">SUM(J255,L255)</f>
        <v>4009.87</v>
      </c>
      <c r="I255" s="231" t="n">
        <f aca="false">SUM(J255:M255)</f>
        <v>7105.07</v>
      </c>
      <c r="J255" s="231" t="n">
        <f aca="false">IF(MOD(G255*0.93*10^(2+1),20)=5, TRUNC(G255*0.93,2), ROUND(G255*0.93,2))</f>
        <v>3729.18</v>
      </c>
      <c r="K255" s="245" t="s">
        <v>166</v>
      </c>
      <c r="L255" s="245" t="n">
        <f aca="false">IF(MOD(G255*0.07*10^(2+1),20)=5, TRUNC(G255*0.07,2), ROUND(G255*0.07,2))</f>
        <v>280.69</v>
      </c>
      <c r="M255" s="234" t="n">
        <f aca="false">$M179</f>
        <v>3095.2</v>
      </c>
      <c r="N255" s="227" t="n">
        <f aca="false">IF(MOD(J255*0.8%*10^(2+1),20)=5, TRUNC(J255*0.8%,2), ROUND(J255*0.8%,2))</f>
        <v>29.83</v>
      </c>
      <c r="O255" s="227" t="n">
        <f aca="false">IF(MOD(IF(CONFIGURACAO_ISSQN!$B$2="Emolumentos Líquidos",J255,SUM(J255:L255))*CONFIGURACAO_ISSQN!$B$1*10^(2+1),20)=5, TRUNC(IF(CONFIGURACAO_ISSQN!$B$2="Emolumentos Líquidos",J255,SUM(J255:L255))*CONFIGURACAO_ISSQN!$B$1,2), ROUND(IF(CONFIGURACAO_ISSQN!$B$2="Emolumentos Líquidos",J255,SUM(J255:L255))*CONFIGURACAO_ISSQN!$B$1,2))</f>
        <v>186.46</v>
      </c>
      <c r="P255" s="234" t="n">
        <f aca="false">SUM(J255:O255)</f>
        <v>7321.36</v>
      </c>
      <c r="Q255" s="235"/>
      <c r="R255" s="235"/>
      <c r="AMJ255" s="226"/>
    </row>
    <row r="256" s="222" customFormat="true" ht="12.8" hidden="false" customHeight="false" outlineLevel="0" collapsed="false">
      <c r="B256" s="227" t="s">
        <v>427</v>
      </c>
      <c r="C256" s="241" t="s">
        <v>175</v>
      </c>
      <c r="D256" s="246" t="n">
        <f aca="false">F255+0.01</f>
        <v>1400000.01</v>
      </c>
      <c r="E256" s="242" t="s">
        <v>173</v>
      </c>
      <c r="F256" s="243" t="n">
        <v>1680000</v>
      </c>
      <c r="G256" s="262" t="n">
        <f aca="false">$G180</f>
        <v>4318.29</v>
      </c>
      <c r="H256" s="231" t="n">
        <f aca="false">SUM(J256,L256)</f>
        <v>4318.29</v>
      </c>
      <c r="I256" s="231" t="n">
        <f aca="false">SUM(J256:M256)</f>
        <v>7651.57</v>
      </c>
      <c r="J256" s="231" t="n">
        <f aca="false">IF(MOD(G256*0.93*10^(2+1),20)=5, TRUNC(G256*0.93,2), ROUND(G256*0.93,2))</f>
        <v>4016.01</v>
      </c>
      <c r="K256" s="245" t="s">
        <v>166</v>
      </c>
      <c r="L256" s="245" t="n">
        <f aca="false">IF(MOD(G256*0.07*10^(2+1),20)=5, TRUNC(G256*0.07,2), ROUND(G256*0.07,2))</f>
        <v>302.28</v>
      </c>
      <c r="M256" s="234" t="n">
        <f aca="false">$M180</f>
        <v>3333.28</v>
      </c>
      <c r="N256" s="227" t="n">
        <f aca="false">IF(MOD(J256*0.8%*10^(2+1),20)=5, TRUNC(J256*0.8%,2), ROUND(J256*0.8%,2))</f>
        <v>32.13</v>
      </c>
      <c r="O256" s="227" t="n">
        <f aca="false">IF(MOD(IF(CONFIGURACAO_ISSQN!$B$2="Emolumentos Líquidos",J256,SUM(J256:L256))*CONFIGURACAO_ISSQN!$B$1*10^(2+1),20)=5, TRUNC(IF(CONFIGURACAO_ISSQN!$B$2="Emolumentos Líquidos",J256,SUM(J256:L256))*CONFIGURACAO_ISSQN!$B$1,2), ROUND(IF(CONFIGURACAO_ISSQN!$B$2="Emolumentos Líquidos",J256,SUM(J256:L256))*CONFIGURACAO_ISSQN!$B$1,2))</f>
        <v>200.8</v>
      </c>
      <c r="P256" s="234" t="n">
        <f aca="false">SUM(J256:O256)</f>
        <v>7884.5</v>
      </c>
      <c r="Q256" s="235"/>
      <c r="R256" s="235"/>
      <c r="AMJ256" s="226"/>
    </row>
    <row r="257" s="222" customFormat="true" ht="12.8" hidden="false" customHeight="false" outlineLevel="0" collapsed="false">
      <c r="B257" s="227" t="s">
        <v>428</v>
      </c>
      <c r="C257" s="241" t="s">
        <v>175</v>
      </c>
      <c r="D257" s="246" t="n">
        <f aca="false">F256+0.01</f>
        <v>1680000.01</v>
      </c>
      <c r="E257" s="242" t="s">
        <v>173</v>
      </c>
      <c r="F257" s="243" t="n">
        <v>3200000</v>
      </c>
      <c r="G257" s="262" t="n">
        <f aca="false">$G181</f>
        <v>4627.41</v>
      </c>
      <c r="H257" s="231" t="n">
        <f aca="false">SUM(J257,L257)</f>
        <v>4627.41</v>
      </c>
      <c r="I257" s="231" t="n">
        <f aca="false">SUM(J257:M257)</f>
        <v>8199.17</v>
      </c>
      <c r="J257" s="231" t="n">
        <f aca="false">IF(MOD(G257*0.93*10^(2+1),20)=5, TRUNC(G257*0.93,2), ROUND(G257*0.93,2))</f>
        <v>4303.49</v>
      </c>
      <c r="K257" s="245" t="s">
        <v>166</v>
      </c>
      <c r="L257" s="245" t="n">
        <f aca="false">IF(MOD(G257*0.07*10^(2+1),20)=5, TRUNC(G257*0.07,2), ROUND(G257*0.07,2))</f>
        <v>323.92</v>
      </c>
      <c r="M257" s="234" t="n">
        <f aca="false">$M181</f>
        <v>3571.76</v>
      </c>
      <c r="N257" s="227" t="n">
        <f aca="false">IF(MOD(J257*0.8%*10^(2+1),20)=5, TRUNC(J257*0.8%,2), ROUND(J257*0.8%,2))</f>
        <v>34.43</v>
      </c>
      <c r="O257" s="227" t="n">
        <f aca="false">IF(MOD(IF(CONFIGURACAO_ISSQN!$B$2="Emolumentos Líquidos",J257,SUM(J257:L257))*CONFIGURACAO_ISSQN!$B$1*10^(2+1),20)=5, TRUNC(IF(CONFIGURACAO_ISSQN!$B$2="Emolumentos Líquidos",J257,SUM(J257:L257))*CONFIGURACAO_ISSQN!$B$1,2), ROUND(IF(CONFIGURACAO_ISSQN!$B$2="Emolumentos Líquidos",J257,SUM(J257:L257))*CONFIGURACAO_ISSQN!$B$1,2))</f>
        <v>215.17</v>
      </c>
      <c r="P257" s="234" t="n">
        <f aca="false">SUM(J257:O257)</f>
        <v>8448.77</v>
      </c>
      <c r="Q257" s="235"/>
      <c r="R257" s="235"/>
      <c r="AMJ257" s="226"/>
    </row>
    <row r="258" s="222" customFormat="true" ht="12.8" hidden="false" customHeight="false" outlineLevel="0" collapsed="false">
      <c r="B258" s="227" t="s">
        <v>429</v>
      </c>
      <c r="C258" s="241" t="s">
        <v>175</v>
      </c>
      <c r="D258" s="246" t="n">
        <f aca="false">F257+0.01</f>
        <v>3200000.01</v>
      </c>
      <c r="E258" s="242" t="s">
        <v>173</v>
      </c>
      <c r="F258" s="243" t="n">
        <v>3700000</v>
      </c>
      <c r="G258" s="262" t="n">
        <f aca="false">$G182</f>
        <v>7770.21</v>
      </c>
      <c r="H258" s="231" t="n">
        <f aca="false">SUM(J258,L258)</f>
        <v>5963.63</v>
      </c>
      <c r="I258" s="231" t="n">
        <f aca="false">SUM(J258:M258)</f>
        <v>12235.05</v>
      </c>
      <c r="J258" s="231" t="n">
        <f aca="false">G258-K258-L258</f>
        <v>5419.72</v>
      </c>
      <c r="K258" s="245" t="n">
        <f aca="false">IF(MOD((G258-L258)*0.25*10^(2+1),20)=5, TRUNC((G258-L258)*0.25,2), ROUND((G258-L258)*0.25,2))</f>
        <v>1806.58</v>
      </c>
      <c r="L258" s="283" t="n">
        <f aca="false">IF(MOD(G258*0.07*10^(2+1),20)=5, TRUNC(G258*0.07,2), ROUND(G258*0.07,2))</f>
        <v>543.91</v>
      </c>
      <c r="M258" s="234" t="n">
        <f aca="false">$M182</f>
        <v>4464.84</v>
      </c>
      <c r="N258" s="227" t="n">
        <f aca="false">IF(MOD(J258*0.8%*10^(2+1),20)=5, TRUNC(J258*0.8%,2), ROUND(J258*0.8%,2))</f>
        <v>43.36</v>
      </c>
      <c r="O258" s="227" t="n">
        <f aca="false">IF(MOD(IF(CONFIGURACAO_ISSQN!$B$2="Emolumentos Líquidos",J258,SUM(J258:L258))*CONFIGURACAO_ISSQN!$B$1*10^(2+1),20)=5, TRUNC(IF(CONFIGURACAO_ISSQN!$B$2="Emolumentos Líquidos",J258,SUM(J258:L258))*CONFIGURACAO_ISSQN!$B$1,2), ROUND(IF(CONFIGURACAO_ISSQN!$B$2="Emolumentos Líquidos",J258,SUM(J258:L258))*CONFIGURACAO_ISSQN!$B$1,2))</f>
        <v>270.99</v>
      </c>
      <c r="P258" s="281" t="n">
        <f aca="false">SUM(J258:O258)</f>
        <v>12549.4</v>
      </c>
      <c r="Q258" s="235"/>
      <c r="R258" s="235"/>
      <c r="AMJ258" s="226"/>
    </row>
    <row r="259" s="222" customFormat="true" ht="30.55" hidden="false" customHeight="true" outlineLevel="0" collapsed="false">
      <c r="B259" s="227" t="s">
        <v>542</v>
      </c>
      <c r="C259" s="284" t="s">
        <v>543</v>
      </c>
      <c r="D259" s="284"/>
      <c r="E259" s="284"/>
      <c r="F259" s="284"/>
      <c r="G259" s="262" t="n">
        <f aca="false">$G183</f>
        <v>3142.79</v>
      </c>
      <c r="H259" s="231" t="n">
        <f aca="false">SUM(J259,L259)</f>
        <v>2412.09</v>
      </c>
      <c r="I259" s="231" t="n">
        <f aca="false">SUM(J259:M259)</f>
        <v>3142.79</v>
      </c>
      <c r="J259" s="231" t="n">
        <f aca="false">G259-K259-L259</f>
        <v>2192.09</v>
      </c>
      <c r="K259" s="245" t="n">
        <f aca="false">IF(MOD((G259-L259)*0.25*10^(2+1),20)=5, TRUNC((G259-L259)*0.25,2), ROUND((G259-L259)*0.25,2))</f>
        <v>730.7</v>
      </c>
      <c r="L259" s="245" t="n">
        <f aca="false">IF(MOD(G259*0.07*10^(2+1),20)=5, TRUNC(G259*0.07,2), ROUND(G259*0.07,2))</f>
        <v>220</v>
      </c>
      <c r="M259" s="234" t="n">
        <f aca="false">$M183</f>
        <v>0</v>
      </c>
      <c r="N259" s="227" t="n">
        <f aca="false">IF(MOD(J259*0.8%*10^(2+1),20)=5, TRUNC(J259*0.8%,2), ROUND(J259*0.8%,2))</f>
        <v>17.54</v>
      </c>
      <c r="O259" s="227" t="n">
        <f aca="false">IF(MOD(IF(CONFIGURACAO_ISSQN!$B$2="Emolumentos Líquidos",J259,SUM(J259:L259))*CONFIGURACAO_ISSQN!$B$1*10^(2+1),20)=5, TRUNC(IF(CONFIGURACAO_ISSQN!$B$2="Emolumentos Líquidos",J259,SUM(J259:L259))*CONFIGURACAO_ISSQN!$B$1,2), ROUND(IF(CONFIGURACAO_ISSQN!$B$2="Emolumentos Líquidos",J259,SUM(J259:L259))*CONFIGURACAO_ISSQN!$B$1,2))</f>
        <v>109.6</v>
      </c>
      <c r="P259" s="281" t="n">
        <f aca="false">SUM(J259:O259)</f>
        <v>3269.93</v>
      </c>
      <c r="Q259" s="235"/>
      <c r="R259" s="235"/>
      <c r="AMJ259" s="226"/>
    </row>
    <row r="260" s="222" customFormat="true" ht="12.8" hidden="false" customHeight="true" outlineLevel="0" collapsed="false">
      <c r="B260" s="271" t="s">
        <v>430</v>
      </c>
      <c r="C260" s="228" t="s">
        <v>431</v>
      </c>
      <c r="D260" s="228"/>
      <c r="E260" s="228"/>
      <c r="F260" s="228"/>
      <c r="G260" s="263" t="n">
        <f aca="false">'VALORES PARA ALTERAR 2025 - MAR'!B100</f>
        <v>84.95</v>
      </c>
      <c r="H260" s="230" t="n">
        <f aca="false">SUM(J260,L260)</f>
        <v>84.95</v>
      </c>
      <c r="I260" s="230" t="n">
        <f aca="false">SUM(J260:M260)</f>
        <v>102.1</v>
      </c>
      <c r="J260" s="230" t="n">
        <f aca="false">IF(MOD(G260*0.93*10^(2+1),20)=5, TRUNC(G260*0.93,2), ROUND(G260*0.93,2))</f>
        <v>79</v>
      </c>
      <c r="K260" s="232" t="s">
        <v>166</v>
      </c>
      <c r="L260" s="232" t="n">
        <f aca="false">IF(MOD(G260*0.07*10^(2+1),20)=5, TRUNC(G260*0.07,2), ROUND(G260*0.07,2))</f>
        <v>5.95</v>
      </c>
      <c r="M260" s="233" t="n">
        <f aca="false">'VALORES PARA ALTERAR 2025 - MAR'!C100</f>
        <v>17.15</v>
      </c>
      <c r="N260" s="271" t="n">
        <f aca="false">IF(MOD(J260*0.8%*10^(2+1),20)=5, TRUNC(J260*0.8%,2), ROUND(J260*0.8%,2))</f>
        <v>0.63</v>
      </c>
      <c r="O260" s="251" t="n">
        <f aca="false">IF(MOD(IF(CONFIGURACAO_ISSQN!$B$2="Emolumentos Líquidos",J260,SUM(J260:L260))*CONFIGURACAO_ISSQN!$B$1*10^(2+1),20)=5, TRUNC(IF(CONFIGURACAO_ISSQN!$B$2="Emolumentos Líquidos",J260,SUM(J260:L260))*CONFIGURACAO_ISSQN!$B$1,2), ROUND(IF(CONFIGURACAO_ISSQN!$B$2="Emolumentos Líquidos",J260,SUM(J260:L260))*CONFIGURACAO_ISSQN!$B$1,2))</f>
        <v>3.95</v>
      </c>
      <c r="P260" s="253" t="n">
        <f aca="false">SUM(J260:O260)</f>
        <v>106.68</v>
      </c>
      <c r="Q260" s="235"/>
      <c r="R260" s="235"/>
      <c r="AMJ260" s="226"/>
    </row>
    <row r="261" s="222" customFormat="true" ht="22.35" hidden="false" customHeight="true" outlineLevel="0" collapsed="false">
      <c r="B261" s="271" t="s">
        <v>432</v>
      </c>
      <c r="C261" s="228" t="s">
        <v>433</v>
      </c>
      <c r="D261" s="228"/>
      <c r="E261" s="228"/>
      <c r="F261" s="228"/>
      <c r="G261" s="263" t="n">
        <f aca="false">'VALORES PARA ALTERAR 2025 - MAR'!B101</f>
        <v>6.89</v>
      </c>
      <c r="H261" s="230" t="n">
        <f aca="false">SUM(J261,L261)</f>
        <v>6.89</v>
      </c>
      <c r="I261" s="230" t="n">
        <f aca="false">SUM(J261:M261)</f>
        <v>9.03</v>
      </c>
      <c r="J261" s="230" t="n">
        <f aca="false">IF(MOD(G261*0.93*10^(2+1),20)=5, TRUNC(G261*0.93,2), ROUND(G261*0.93,2))</f>
        <v>6.41</v>
      </c>
      <c r="K261" s="232" t="s">
        <v>166</v>
      </c>
      <c r="L261" s="232" t="n">
        <f aca="false">IF(MOD(G261*0.07*10^(2+1),20)=5, TRUNC(G261*0.07,2), ROUND(G261*0.07,2))</f>
        <v>0.48</v>
      </c>
      <c r="M261" s="233" t="n">
        <f aca="false">'VALORES PARA ALTERAR 2025 - MAR'!C101</f>
        <v>2.14</v>
      </c>
      <c r="N261" s="271" t="n">
        <f aca="false">IF(MOD(J261*0.8%*10^(2+1),20)=5, TRUNC(J261*0.8%,2), ROUND(J261*0.8%,2))</f>
        <v>0.05</v>
      </c>
      <c r="O261" s="227" t="n">
        <f aca="false">IF(MOD(IF(CONFIGURACAO_ISSQN!$B$2="Emolumentos Líquidos",J261,SUM(J261:L261))*CONFIGURACAO_ISSQN!$B$1*10^(2+1),20)=5, TRUNC(IF(CONFIGURACAO_ISSQN!$B$2="Emolumentos Líquidos",J261,SUM(J261:L261))*CONFIGURACAO_ISSQN!$B$1,2), ROUND(IF(CONFIGURACAO_ISSQN!$B$2="Emolumentos Líquidos",J261,SUM(J261:L261))*CONFIGURACAO_ISSQN!$B$1,2))</f>
        <v>0.32</v>
      </c>
      <c r="P261" s="253" t="n">
        <f aca="false">SUM(J261:O261)</f>
        <v>9.4</v>
      </c>
      <c r="Q261" s="235"/>
      <c r="R261" s="235"/>
      <c r="AMJ261" s="226"/>
    </row>
    <row r="262" s="222" customFormat="true" ht="12.8" hidden="false" customHeight="true" outlineLevel="0" collapsed="false">
      <c r="B262" s="230" t="s">
        <v>166</v>
      </c>
      <c r="C262" s="228" t="s">
        <v>434</v>
      </c>
      <c r="D262" s="228"/>
      <c r="E262" s="228"/>
      <c r="F262" s="228"/>
      <c r="G262" s="228"/>
      <c r="H262" s="228"/>
      <c r="I262" s="228"/>
      <c r="J262" s="228" t="n">
        <f aca="false">IF(MOD(G262*0.93*10^(2+1),20)=5, TRUNC(G262*0.93,2), ROUND(G262*0.93,2))</f>
        <v>0</v>
      </c>
      <c r="K262" s="228"/>
      <c r="L262" s="228" t="n">
        <f aca="false">IF(MOD(G262*0.07*10^(2+1),20)=5, TRUNC(G262*0.07,2), ROUND(G262*0.07,2))</f>
        <v>0</v>
      </c>
      <c r="M262" s="228"/>
      <c r="N262" s="228" t="n">
        <f aca="false">IF(MOD(J262*0.8%*10^(2+1),20)=5, TRUNC(J262*0.8%,2), ROUND(J262*0.8%,2))</f>
        <v>0</v>
      </c>
      <c r="O262" s="228" t="n">
        <f aca="false">IF(MOD(IF(CONFIGURACAO_ISSQN!$B$2="Emolumentos Líquidos",J262,SUM(J262:L262))*CONFIGURACAO_ISSQN!$B$1*10^(2+1),20)=5, TRUNC(IF(CONFIGURACAO_ISSQN!$B$2="Emolumentos Líquidos",J262,SUM(J262:L262))*CONFIGURACAO_ISSQN!$B$1,2), ROUND(IF(CONFIGURACAO_ISSQN!$B$2="Emolumentos Líquidos",J262,SUM(J262:L262))*CONFIGURACAO_ISSQN!$B$1,2))</f>
        <v>0</v>
      </c>
      <c r="P262" s="228"/>
      <c r="Q262" s="235"/>
      <c r="R262" s="235"/>
      <c r="AMJ262" s="226"/>
    </row>
    <row r="263" s="222" customFormat="true" ht="22.35" hidden="false" customHeight="true" outlineLevel="0" collapsed="false">
      <c r="B263" s="227" t="s">
        <v>544</v>
      </c>
      <c r="C263" s="228" t="s">
        <v>435</v>
      </c>
      <c r="D263" s="228"/>
      <c r="E263" s="228"/>
      <c r="F263" s="228"/>
      <c r="G263" s="263" t="n">
        <f aca="false">G232</f>
        <v>2456.62</v>
      </c>
      <c r="H263" s="230" t="n">
        <f aca="false">SUM(J263,L263)</f>
        <v>2456.62</v>
      </c>
      <c r="I263" s="231" t="n">
        <f aca="false">SUM(J263:M263)</f>
        <v>2974.34</v>
      </c>
      <c r="J263" s="230" t="n">
        <f aca="false">IF(MOD(G263*0.93*10^(2+1),20)=5, TRUNC(G263*0.93,2), ROUND(G263*0.93,2))</f>
        <v>2284.66</v>
      </c>
      <c r="K263" s="232" t="s">
        <v>166</v>
      </c>
      <c r="L263" s="232" t="n">
        <f aca="false">IF(MOD(G263*0.07*10^(2+1),20)=5, TRUNC(G263*0.07,2), ROUND(G263*0.07,2))</f>
        <v>171.96</v>
      </c>
      <c r="M263" s="233" t="n">
        <f aca="false">M232</f>
        <v>517.72</v>
      </c>
      <c r="N263" s="271" t="n">
        <f aca="false">IF(MOD(J263*0.8%*10^(2+1),20)=5, TRUNC(J263*0.8%,2), ROUND(J263*0.8%,2))</f>
        <v>18.28</v>
      </c>
      <c r="O263" s="227" t="n">
        <f aca="false">IF(MOD(IF(CONFIGURACAO_ISSQN!$B$2="Emolumentos Líquidos",J263,SUM(J263:L263))*CONFIGURACAO_ISSQN!$B$1*10^(2+1),20)=5, TRUNC(IF(CONFIGURACAO_ISSQN!$B$2="Emolumentos Líquidos",J263,SUM(J263:L263))*CONFIGURACAO_ISSQN!$B$1,2), ROUND(IF(CONFIGURACAO_ISSQN!$B$2="Emolumentos Líquidos",J263,SUM(J263:L263))*CONFIGURACAO_ISSQN!$B$1,2))</f>
        <v>114.23</v>
      </c>
      <c r="P263" s="253" t="n">
        <f aca="false">SUM(J263:O263)</f>
        <v>3106.85</v>
      </c>
      <c r="Q263" s="235"/>
      <c r="R263" s="235"/>
      <c r="AMJ263" s="226"/>
    </row>
    <row r="264" s="222" customFormat="true" ht="12.8" hidden="false" customHeight="true" outlineLevel="0" collapsed="false">
      <c r="B264" s="230" t="s">
        <v>166</v>
      </c>
      <c r="C264" s="228" t="s">
        <v>436</v>
      </c>
      <c r="D264" s="228"/>
      <c r="E264" s="228"/>
      <c r="F264" s="228"/>
      <c r="G264" s="228"/>
      <c r="H264" s="228"/>
      <c r="I264" s="228"/>
      <c r="J264" s="228" t="n">
        <f aca="false">IF(MOD(G264*0.93*10^(2+1),20)=5, TRUNC(G264*0.93,2), ROUND(G264*0.93,2))</f>
        <v>0</v>
      </c>
      <c r="K264" s="228"/>
      <c r="L264" s="228" t="n">
        <f aca="false">IF(MOD(G264*0.07*10^(2+1),20)=5, TRUNC(G264*0.07,2), ROUND(G264*0.07,2))</f>
        <v>0</v>
      </c>
      <c r="M264" s="228"/>
      <c r="N264" s="228" t="n">
        <f aca="false">IF(MOD(J264*0.8%*10^(2+1),20)=5, TRUNC(J264*0.8%,2), ROUND(J264*0.8%,2))</f>
        <v>0</v>
      </c>
      <c r="O264" s="228" t="n">
        <f aca="false">IF(MOD(IF(CONFIGURACAO_ISSQN!$B$2="Emolumentos Líquidos",J264,SUM(J264:L264))*CONFIGURACAO_ISSQN!$B$1*10^(2+1),20)=5, TRUNC(IF(CONFIGURACAO_ISSQN!$B$2="Emolumentos Líquidos",J264,SUM(J264:L264))*CONFIGURACAO_ISSQN!$B$1,2), ROUND(IF(CONFIGURACAO_ISSQN!$B$2="Emolumentos Líquidos",J264,SUM(J264:L264))*CONFIGURACAO_ISSQN!$B$1,2))</f>
        <v>0</v>
      </c>
      <c r="P264" s="228"/>
      <c r="Q264" s="235"/>
      <c r="R264" s="235"/>
      <c r="AMJ264" s="226"/>
    </row>
    <row r="265" s="222" customFormat="true" ht="12.8" hidden="false" customHeight="true" outlineLevel="0" collapsed="false">
      <c r="B265" s="236" t="s">
        <v>166</v>
      </c>
      <c r="C265" s="237" t="s">
        <v>171</v>
      </c>
      <c r="D265" s="237"/>
      <c r="E265" s="238" t="s">
        <v>171</v>
      </c>
      <c r="F265" s="238"/>
      <c r="G265" s="236"/>
      <c r="H265" s="236"/>
      <c r="I265" s="236"/>
      <c r="J265" s="236"/>
      <c r="K265" s="239"/>
      <c r="L265" s="239"/>
      <c r="M265" s="240"/>
      <c r="N265" s="236"/>
      <c r="O265" s="236"/>
      <c r="P265" s="240"/>
      <c r="Q265" s="235"/>
      <c r="R265" s="235"/>
      <c r="AMJ265" s="226"/>
    </row>
    <row r="266" s="222" customFormat="true" ht="12.8" hidden="false" customHeight="false" outlineLevel="0" collapsed="false">
      <c r="B266" s="227" t="s">
        <v>545</v>
      </c>
      <c r="C266" s="241"/>
      <c r="D266" s="242"/>
      <c r="E266" s="242" t="s">
        <v>173</v>
      </c>
      <c r="F266" s="243" t="n">
        <v>1400</v>
      </c>
      <c r="G266" s="262" t="n">
        <f aca="false">$G159</f>
        <v>152.08</v>
      </c>
      <c r="H266" s="231" t="n">
        <f aca="false">SUM(J266,L266)</f>
        <v>152.08</v>
      </c>
      <c r="I266" s="231" t="n">
        <f aca="false">SUM(J266:M266)</f>
        <v>210.68</v>
      </c>
      <c r="J266" s="231" t="n">
        <f aca="false">IF(MOD(G266*0.93*10^(2+1),20)=5, TRUNC(G266*0.93,2), ROUND(G266*0.93,2))</f>
        <v>141.43</v>
      </c>
      <c r="K266" s="245" t="s">
        <v>166</v>
      </c>
      <c r="L266" s="245" t="n">
        <f aca="false">IF(MOD(G266*0.07*10^(2+1),20)=5, TRUNC(G266*0.07,2), ROUND(G266*0.07,2))</f>
        <v>10.65</v>
      </c>
      <c r="M266" s="234" t="n">
        <f aca="false">$M159</f>
        <v>58.6</v>
      </c>
      <c r="N266" s="227" t="n">
        <f aca="false">IF(MOD(J266*0.8%*10^(2+1),20)=5, TRUNC(J266*0.8%,2), ROUND(J266*0.8%,2))</f>
        <v>1.13</v>
      </c>
      <c r="O266" s="227" t="n">
        <f aca="false">IF(MOD(IF(CONFIGURACAO_ISSQN!$B$2="Emolumentos Líquidos",J266,SUM(J266:L266))*CONFIGURACAO_ISSQN!$B$1*10^(2+1),20)=5, TRUNC(IF(CONFIGURACAO_ISSQN!$B$2="Emolumentos Líquidos",J266,SUM(J266:L266))*CONFIGURACAO_ISSQN!$B$1,2), ROUND(IF(CONFIGURACAO_ISSQN!$B$2="Emolumentos Líquidos",J266,SUM(J266:L266))*CONFIGURACAO_ISSQN!$B$1,2))</f>
        <v>7.07</v>
      </c>
      <c r="P266" s="234" t="n">
        <f aca="false">SUM(J266:O266)</f>
        <v>218.88</v>
      </c>
      <c r="Q266" s="235"/>
      <c r="R266" s="235"/>
      <c r="AMJ266" s="226"/>
    </row>
    <row r="267" s="222" customFormat="true" ht="12.8" hidden="false" customHeight="false" outlineLevel="0" collapsed="false">
      <c r="B267" s="227" t="s">
        <v>546</v>
      </c>
      <c r="C267" s="241" t="s">
        <v>175</v>
      </c>
      <c r="D267" s="246" t="n">
        <f aca="false">F266+0.01</f>
        <v>1400.01</v>
      </c>
      <c r="E267" s="242" t="s">
        <v>173</v>
      </c>
      <c r="F267" s="243" t="n">
        <v>2720</v>
      </c>
      <c r="G267" s="262" t="n">
        <f aca="false">$G160</f>
        <v>248.07</v>
      </c>
      <c r="H267" s="231" t="n">
        <f aca="false">SUM(J267,L267)</f>
        <v>248.07</v>
      </c>
      <c r="I267" s="231" t="n">
        <f aca="false">SUM(J267:M267)</f>
        <v>343.67</v>
      </c>
      <c r="J267" s="231" t="n">
        <f aca="false">IF(MOD(G267*0.93*10^(2+1),20)=5, TRUNC(G267*0.93,2), ROUND(G267*0.93,2))</f>
        <v>230.71</v>
      </c>
      <c r="K267" s="245" t="s">
        <v>166</v>
      </c>
      <c r="L267" s="245" t="n">
        <f aca="false">IF(MOD(G267*0.07*10^(2+1),20)=5, TRUNC(G267*0.07,2), ROUND(G267*0.07,2))</f>
        <v>17.36</v>
      </c>
      <c r="M267" s="234" t="n">
        <f aca="false">$M160</f>
        <v>95.6</v>
      </c>
      <c r="N267" s="227" t="n">
        <f aca="false">IF(MOD(J267*0.8%*10^(2+1),20)=5, TRUNC(J267*0.8%,2), ROUND(J267*0.8%,2))</f>
        <v>1.85</v>
      </c>
      <c r="O267" s="227" t="n">
        <f aca="false">IF(MOD(IF(CONFIGURACAO_ISSQN!$B$2="Emolumentos Líquidos",J267,SUM(J267:L267))*CONFIGURACAO_ISSQN!$B$1*10^(2+1),20)=5, TRUNC(IF(CONFIGURACAO_ISSQN!$B$2="Emolumentos Líquidos",J267,SUM(J267:L267))*CONFIGURACAO_ISSQN!$B$1,2), ROUND(IF(CONFIGURACAO_ISSQN!$B$2="Emolumentos Líquidos",J267,SUM(J267:L267))*CONFIGURACAO_ISSQN!$B$1,2))</f>
        <v>11.54</v>
      </c>
      <c r="P267" s="234" t="n">
        <f aca="false">SUM(J267:O267)</f>
        <v>357.06</v>
      </c>
      <c r="Q267" s="235"/>
      <c r="R267" s="235"/>
      <c r="AMJ267" s="226"/>
    </row>
    <row r="268" s="222" customFormat="true" ht="12.8" hidden="false" customHeight="false" outlineLevel="0" collapsed="false">
      <c r="B268" s="227" t="s">
        <v>547</v>
      </c>
      <c r="C268" s="241" t="s">
        <v>175</v>
      </c>
      <c r="D268" s="246" t="n">
        <f aca="false">F267+0.01</f>
        <v>2720.01</v>
      </c>
      <c r="E268" s="242" t="s">
        <v>173</v>
      </c>
      <c r="F268" s="243" t="n">
        <v>5440</v>
      </c>
      <c r="G268" s="262" t="n">
        <f aca="false">$G161</f>
        <v>359.51</v>
      </c>
      <c r="H268" s="231" t="n">
        <f aca="false">SUM(J268,L268)</f>
        <v>359.51</v>
      </c>
      <c r="I268" s="231" t="n">
        <f aca="false">SUM(J268:M268)</f>
        <v>498.03</v>
      </c>
      <c r="J268" s="231" t="n">
        <f aca="false">IF(MOD(G268*0.93*10^(2+1),20)=5, TRUNC(G268*0.93,2), ROUND(G268*0.93,2))</f>
        <v>334.34</v>
      </c>
      <c r="K268" s="245" t="s">
        <v>166</v>
      </c>
      <c r="L268" s="245" t="n">
        <f aca="false">IF(MOD(G268*0.07*10^(2+1),20)=5, TRUNC(G268*0.07,2), ROUND(G268*0.07,2))</f>
        <v>25.17</v>
      </c>
      <c r="M268" s="234" t="n">
        <f aca="false">$M161</f>
        <v>138.52</v>
      </c>
      <c r="N268" s="227" t="n">
        <f aca="false">IF(MOD(J268*0.8%*10^(2+1),20)=5, TRUNC(J268*0.8%,2), ROUND(J268*0.8%,2))</f>
        <v>2.67</v>
      </c>
      <c r="O268" s="227" t="n">
        <f aca="false">IF(MOD(IF(CONFIGURACAO_ISSQN!$B$2="Emolumentos Líquidos",J268,SUM(J268:L268))*CONFIGURACAO_ISSQN!$B$1*10^(2+1),20)=5, TRUNC(IF(CONFIGURACAO_ISSQN!$B$2="Emolumentos Líquidos",J268,SUM(J268:L268))*CONFIGURACAO_ISSQN!$B$1,2), ROUND(IF(CONFIGURACAO_ISSQN!$B$2="Emolumentos Líquidos",J268,SUM(J268:L268))*CONFIGURACAO_ISSQN!$B$1,2))</f>
        <v>16.72</v>
      </c>
      <c r="P268" s="234" t="n">
        <f aca="false">SUM(J268:O268)</f>
        <v>517.42</v>
      </c>
      <c r="Q268" s="235"/>
      <c r="R268" s="235"/>
      <c r="AMJ268" s="226"/>
    </row>
    <row r="269" s="222" customFormat="true" ht="12.8" hidden="false" customHeight="false" outlineLevel="0" collapsed="false">
      <c r="B269" s="227" t="s">
        <v>548</v>
      </c>
      <c r="C269" s="241" t="s">
        <v>175</v>
      </c>
      <c r="D269" s="246" t="n">
        <f aca="false">F268+0.01</f>
        <v>5440.01</v>
      </c>
      <c r="E269" s="242" t="s">
        <v>173</v>
      </c>
      <c r="F269" s="243" t="n">
        <v>7000</v>
      </c>
      <c r="G269" s="262" t="n">
        <f aca="false">$G162</f>
        <v>497.69</v>
      </c>
      <c r="H269" s="231" t="n">
        <f aca="false">SUM(J269,L269)</f>
        <v>497.69</v>
      </c>
      <c r="I269" s="231" t="n">
        <f aca="false">SUM(J269:M269)</f>
        <v>689.47</v>
      </c>
      <c r="J269" s="231" t="n">
        <f aca="false">IF(MOD(G269*0.93*10^(2+1),20)=5, TRUNC(G269*0.93,2), ROUND(G269*0.93,2))</f>
        <v>462.85</v>
      </c>
      <c r="K269" s="245" t="s">
        <v>166</v>
      </c>
      <c r="L269" s="245" t="n">
        <f aca="false">IF(MOD(G269*0.07*10^(2+1),20)=5, TRUNC(G269*0.07,2), ROUND(G269*0.07,2))</f>
        <v>34.84</v>
      </c>
      <c r="M269" s="234" t="n">
        <f aca="false">$M162</f>
        <v>191.78</v>
      </c>
      <c r="N269" s="227" t="n">
        <f aca="false">IF(MOD(J269*0.8%*10^(2+1),20)=5, TRUNC(J269*0.8%,2), ROUND(J269*0.8%,2))</f>
        <v>3.7</v>
      </c>
      <c r="O269" s="227" t="n">
        <f aca="false">IF(MOD(IF(CONFIGURACAO_ISSQN!$B$2="Emolumentos Líquidos",J269,SUM(J269:L269))*CONFIGURACAO_ISSQN!$B$1*10^(2+1),20)=5, TRUNC(IF(CONFIGURACAO_ISSQN!$B$2="Emolumentos Líquidos",J269,SUM(J269:L269))*CONFIGURACAO_ISSQN!$B$1,2), ROUND(IF(CONFIGURACAO_ISSQN!$B$2="Emolumentos Líquidos",J269,SUM(J269:L269))*CONFIGURACAO_ISSQN!$B$1,2))</f>
        <v>23.14</v>
      </c>
      <c r="P269" s="234" t="n">
        <f aca="false">SUM(J269:O269)</f>
        <v>716.31</v>
      </c>
      <c r="Q269" s="235"/>
      <c r="R269" s="235"/>
      <c r="AMJ269" s="226"/>
    </row>
    <row r="270" s="222" customFormat="true" ht="12.8" hidden="false" customHeight="false" outlineLevel="0" collapsed="false">
      <c r="B270" s="227" t="s">
        <v>549</v>
      </c>
      <c r="C270" s="241" t="s">
        <v>175</v>
      </c>
      <c r="D270" s="246" t="n">
        <f aca="false">F269+0.01</f>
        <v>7000.01</v>
      </c>
      <c r="E270" s="242" t="s">
        <v>173</v>
      </c>
      <c r="F270" s="243" t="n">
        <v>14000</v>
      </c>
      <c r="G270" s="262" t="n">
        <f aca="false">$G163</f>
        <v>663.72</v>
      </c>
      <c r="H270" s="231" t="n">
        <f aca="false">SUM(J270,L270)</f>
        <v>663.72</v>
      </c>
      <c r="I270" s="231" t="n">
        <f aca="false">SUM(J270:M270)</f>
        <v>919.44</v>
      </c>
      <c r="J270" s="231" t="n">
        <f aca="false">IF(MOD(G270*0.93*10^(2+1),20)=5, TRUNC(G270*0.93,2), ROUND(G270*0.93,2))</f>
        <v>617.26</v>
      </c>
      <c r="K270" s="245" t="s">
        <v>166</v>
      </c>
      <c r="L270" s="245" t="n">
        <f aca="false">IF(MOD(G270*0.07*10^(2+1),20)=5, TRUNC(G270*0.07,2), ROUND(G270*0.07,2))</f>
        <v>46.46</v>
      </c>
      <c r="M270" s="234" t="n">
        <f aca="false">$M163</f>
        <v>255.72</v>
      </c>
      <c r="N270" s="227" t="n">
        <f aca="false">IF(MOD(J270*0.8%*10^(2+1),20)=5, TRUNC(J270*0.8%,2), ROUND(J270*0.8%,2))</f>
        <v>4.94</v>
      </c>
      <c r="O270" s="227" t="n">
        <f aca="false">IF(MOD(IF(CONFIGURACAO_ISSQN!$B$2="Emolumentos Líquidos",J270,SUM(J270:L270))*CONFIGURACAO_ISSQN!$B$1*10^(2+1),20)=5, TRUNC(IF(CONFIGURACAO_ISSQN!$B$2="Emolumentos Líquidos",J270,SUM(J270:L270))*CONFIGURACAO_ISSQN!$B$1,2), ROUND(IF(CONFIGURACAO_ISSQN!$B$2="Emolumentos Líquidos",J270,SUM(J270:L270))*CONFIGURACAO_ISSQN!$B$1,2))</f>
        <v>30.86</v>
      </c>
      <c r="P270" s="234" t="n">
        <f aca="false">SUM(J270:O270)</f>
        <v>955.24</v>
      </c>
      <c r="Q270" s="235"/>
      <c r="R270" s="235"/>
      <c r="AMJ270" s="226"/>
    </row>
    <row r="271" s="222" customFormat="true" ht="12.8" hidden="false" customHeight="false" outlineLevel="0" collapsed="false">
      <c r="B271" s="227" t="s">
        <v>550</v>
      </c>
      <c r="C271" s="241" t="s">
        <v>175</v>
      </c>
      <c r="D271" s="246" t="n">
        <f aca="false">F270+0.01</f>
        <v>14000.01</v>
      </c>
      <c r="E271" s="242" t="s">
        <v>173</v>
      </c>
      <c r="F271" s="243" t="n">
        <v>28000</v>
      </c>
      <c r="G271" s="262" t="n">
        <f aca="false">$G164</f>
        <v>857.45</v>
      </c>
      <c r="H271" s="231" t="n">
        <f aca="false">SUM(J271,L271)</f>
        <v>857.45</v>
      </c>
      <c r="I271" s="231" t="n">
        <f aca="false">SUM(J271:M271)</f>
        <v>1187.87</v>
      </c>
      <c r="J271" s="231" t="n">
        <f aca="false">IF(MOD(G271*0.93*10^(2+1),20)=5, TRUNC(G271*0.93,2), ROUND(G271*0.93,2))</f>
        <v>797.43</v>
      </c>
      <c r="K271" s="245" t="s">
        <v>166</v>
      </c>
      <c r="L271" s="245" t="n">
        <f aca="false">IF(MOD(G271*0.07*10^(2+1),20)=5, TRUNC(G271*0.07,2), ROUND(G271*0.07,2))</f>
        <v>60.02</v>
      </c>
      <c r="M271" s="234" t="n">
        <f aca="false">$M164</f>
        <v>330.42</v>
      </c>
      <c r="N271" s="227" t="n">
        <f aca="false">IF(MOD(J271*0.8%*10^(2+1),20)=5, TRUNC(J271*0.8%,2), ROUND(J271*0.8%,2))</f>
        <v>6.38</v>
      </c>
      <c r="O271" s="227" t="n">
        <f aca="false">IF(MOD(IF(CONFIGURACAO_ISSQN!$B$2="Emolumentos Líquidos",J271,SUM(J271:L271))*CONFIGURACAO_ISSQN!$B$1*10^(2+1),20)=5, TRUNC(IF(CONFIGURACAO_ISSQN!$B$2="Emolumentos Líquidos",J271,SUM(J271:L271))*CONFIGURACAO_ISSQN!$B$1,2), ROUND(IF(CONFIGURACAO_ISSQN!$B$2="Emolumentos Líquidos",J271,SUM(J271:L271))*CONFIGURACAO_ISSQN!$B$1,2))</f>
        <v>39.87</v>
      </c>
      <c r="P271" s="234" t="n">
        <f aca="false">SUM(J271:O271)</f>
        <v>1234.12</v>
      </c>
      <c r="Q271" s="235"/>
      <c r="R271" s="235"/>
      <c r="AMJ271" s="226"/>
    </row>
    <row r="272" s="222" customFormat="true" ht="12.8" hidden="false" customHeight="false" outlineLevel="0" collapsed="false">
      <c r="B272" s="227" t="s">
        <v>551</v>
      </c>
      <c r="C272" s="241" t="s">
        <v>175</v>
      </c>
      <c r="D272" s="246" t="n">
        <f aca="false">F271+0.01</f>
        <v>28000.01</v>
      </c>
      <c r="E272" s="242" t="s">
        <v>173</v>
      </c>
      <c r="F272" s="243" t="n">
        <v>42000</v>
      </c>
      <c r="G272" s="262" t="n">
        <f aca="false">$G165</f>
        <v>1078.53</v>
      </c>
      <c r="H272" s="231" t="n">
        <f aca="false">SUM(J272,L272)</f>
        <v>1078.53</v>
      </c>
      <c r="I272" s="231" t="n">
        <f aca="false">SUM(J272:M272)</f>
        <v>1494.12</v>
      </c>
      <c r="J272" s="231" t="n">
        <f aca="false">IF(MOD(G272*0.93*10^(2+1),20)=5, TRUNC(G272*0.93,2), ROUND(G272*0.93,2))</f>
        <v>1003.03</v>
      </c>
      <c r="K272" s="245" t="s">
        <v>166</v>
      </c>
      <c r="L272" s="245" t="n">
        <f aca="false">IF(MOD(G272*0.07*10^(2+1),20)=5, TRUNC(G272*0.07,2), ROUND(G272*0.07,2))</f>
        <v>75.5</v>
      </c>
      <c r="M272" s="234" t="n">
        <f aca="false">$M165</f>
        <v>415.59</v>
      </c>
      <c r="N272" s="227" t="n">
        <f aca="false">IF(MOD(J272*0.8%*10^(2+1),20)=5, TRUNC(J272*0.8%,2), ROUND(J272*0.8%,2))</f>
        <v>8.02</v>
      </c>
      <c r="O272" s="227" t="n">
        <f aca="false">IF(MOD(IF(CONFIGURACAO_ISSQN!$B$2="Emolumentos Líquidos",J272,SUM(J272:L272))*CONFIGURACAO_ISSQN!$B$1*10^(2+1),20)=5, TRUNC(IF(CONFIGURACAO_ISSQN!$B$2="Emolumentos Líquidos",J272,SUM(J272:L272))*CONFIGURACAO_ISSQN!$B$1,2), ROUND(IF(CONFIGURACAO_ISSQN!$B$2="Emolumentos Líquidos",J272,SUM(J272:L272))*CONFIGURACAO_ISSQN!$B$1,2))</f>
        <v>50.15</v>
      </c>
      <c r="P272" s="234" t="n">
        <f aca="false">SUM(J272:O272)</f>
        <v>1552.29</v>
      </c>
      <c r="Q272" s="235"/>
      <c r="R272" s="235"/>
      <c r="AMJ272" s="226"/>
    </row>
    <row r="273" s="222" customFormat="true" ht="12.8" hidden="false" customHeight="false" outlineLevel="0" collapsed="false">
      <c r="B273" s="227" t="s">
        <v>552</v>
      </c>
      <c r="C273" s="241" t="s">
        <v>175</v>
      </c>
      <c r="D273" s="246" t="n">
        <f aca="false">F272+0.01</f>
        <v>42000.01</v>
      </c>
      <c r="E273" s="242" t="s">
        <v>173</v>
      </c>
      <c r="F273" s="243" t="n">
        <v>56000</v>
      </c>
      <c r="G273" s="262" t="n">
        <f aca="false">$G166</f>
        <v>1327.66</v>
      </c>
      <c r="H273" s="231" t="n">
        <f aca="false">SUM(J273,L273)</f>
        <v>1327.66</v>
      </c>
      <c r="I273" s="231" t="n">
        <f aca="false">SUM(J273:M273)</f>
        <v>1839.21</v>
      </c>
      <c r="J273" s="231" t="n">
        <f aca="false">IF(MOD(G273*0.93*10^(2+1),20)=5, TRUNC(G273*0.93,2), ROUND(G273*0.93,2))</f>
        <v>1234.72</v>
      </c>
      <c r="K273" s="245" t="s">
        <v>166</v>
      </c>
      <c r="L273" s="245" t="n">
        <f aca="false">IF(MOD(G273*0.07*10^(2+1),20)=5, TRUNC(G273*0.07,2), ROUND(G273*0.07,2))</f>
        <v>92.94</v>
      </c>
      <c r="M273" s="234" t="n">
        <f aca="false">$M166</f>
        <v>511.55</v>
      </c>
      <c r="N273" s="227" t="n">
        <f aca="false">IF(MOD(J273*0.8%*10^(2+1),20)=5, TRUNC(J273*0.8%,2), ROUND(J273*0.8%,2))</f>
        <v>9.88</v>
      </c>
      <c r="O273" s="227" t="n">
        <f aca="false">IF(MOD(IF(CONFIGURACAO_ISSQN!$B$2="Emolumentos Líquidos",J273,SUM(J273:L273))*CONFIGURACAO_ISSQN!$B$1*10^(2+1),20)=5, TRUNC(IF(CONFIGURACAO_ISSQN!$B$2="Emolumentos Líquidos",J273,SUM(J273:L273))*CONFIGURACAO_ISSQN!$B$1,2), ROUND(IF(CONFIGURACAO_ISSQN!$B$2="Emolumentos Líquidos",J273,SUM(J273:L273))*CONFIGURACAO_ISSQN!$B$1,2))</f>
        <v>61.74</v>
      </c>
      <c r="P273" s="234" t="n">
        <f aca="false">SUM(J273:O273)</f>
        <v>1910.83</v>
      </c>
      <c r="Q273" s="235"/>
      <c r="R273" s="235"/>
      <c r="AMJ273" s="226"/>
    </row>
    <row r="274" s="222" customFormat="true" ht="12.8" hidden="false" customHeight="false" outlineLevel="0" collapsed="false">
      <c r="B274" s="227" t="s">
        <v>553</v>
      </c>
      <c r="C274" s="241" t="s">
        <v>175</v>
      </c>
      <c r="D274" s="246" t="n">
        <f aca="false">F273+0.01</f>
        <v>56000.01</v>
      </c>
      <c r="E274" s="242" t="s">
        <v>173</v>
      </c>
      <c r="F274" s="243" t="n">
        <v>70000</v>
      </c>
      <c r="G274" s="262" t="n">
        <f aca="false">$G167</f>
        <v>1604.3</v>
      </c>
      <c r="H274" s="231" t="n">
        <f aca="false">SUM(J274,L274)</f>
        <v>1604.3</v>
      </c>
      <c r="I274" s="231" t="n">
        <f aca="false">SUM(J274:M274)</f>
        <v>2222.48</v>
      </c>
      <c r="J274" s="231" t="n">
        <f aca="false">IF(MOD(G274*0.93*10^(2+1),20)=5, TRUNC(G274*0.93,2), ROUND(G274*0.93,2))</f>
        <v>1492</v>
      </c>
      <c r="K274" s="245" t="s">
        <v>166</v>
      </c>
      <c r="L274" s="245" t="n">
        <f aca="false">IF(MOD(G274*0.07*10^(2+1),20)=5, TRUNC(G274*0.07,2), ROUND(G274*0.07,2))</f>
        <v>112.3</v>
      </c>
      <c r="M274" s="234" t="n">
        <f aca="false">$M167</f>
        <v>618.18</v>
      </c>
      <c r="N274" s="227" t="n">
        <f aca="false">IF(MOD(J274*0.8%*10^(2+1),20)=5, TRUNC(J274*0.8%,2), ROUND(J274*0.8%,2))</f>
        <v>11.94</v>
      </c>
      <c r="O274" s="227" t="n">
        <f aca="false">IF(MOD(IF(CONFIGURACAO_ISSQN!$B$2="Emolumentos Líquidos",J274,SUM(J274:L274))*CONFIGURACAO_ISSQN!$B$1*10^(2+1),20)=5, TRUNC(IF(CONFIGURACAO_ISSQN!$B$2="Emolumentos Líquidos",J274,SUM(J274:L274))*CONFIGURACAO_ISSQN!$B$1,2), ROUND(IF(CONFIGURACAO_ISSQN!$B$2="Emolumentos Líquidos",J274,SUM(J274:L274))*CONFIGURACAO_ISSQN!$B$1,2))</f>
        <v>74.6</v>
      </c>
      <c r="P274" s="234" t="n">
        <f aca="false">SUM(J274:O274)</f>
        <v>2309.02</v>
      </c>
      <c r="Q274" s="235"/>
      <c r="R274" s="235"/>
      <c r="AMJ274" s="226"/>
    </row>
    <row r="275" s="222" customFormat="true" ht="12.8" hidden="false" customHeight="false" outlineLevel="0" collapsed="false">
      <c r="B275" s="227" t="s">
        <v>554</v>
      </c>
      <c r="C275" s="241" t="s">
        <v>175</v>
      </c>
      <c r="D275" s="246" t="n">
        <f aca="false">F274+0.01</f>
        <v>70000.01</v>
      </c>
      <c r="E275" s="242" t="s">
        <v>173</v>
      </c>
      <c r="F275" s="243" t="n">
        <v>105000</v>
      </c>
      <c r="G275" s="262" t="n">
        <f aca="false">$G168</f>
        <v>2019.13</v>
      </c>
      <c r="H275" s="231" t="n">
        <f aca="false">SUM(J275,L275)</f>
        <v>2019.13</v>
      </c>
      <c r="I275" s="231" t="n">
        <f aca="false">SUM(J275:M275)</f>
        <v>2797.13</v>
      </c>
      <c r="J275" s="231" t="n">
        <f aca="false">IF(MOD(G275*0.93*10^(2+1),20)=5, TRUNC(G275*0.93,2), ROUND(G275*0.93,2))</f>
        <v>1877.79</v>
      </c>
      <c r="K275" s="245" t="s">
        <v>166</v>
      </c>
      <c r="L275" s="245" t="n">
        <f aca="false">IF(MOD(G275*0.07*10^(2+1),20)=5, TRUNC(G275*0.07,2), ROUND(G275*0.07,2))</f>
        <v>141.34</v>
      </c>
      <c r="M275" s="234" t="n">
        <f aca="false">$M168</f>
        <v>778</v>
      </c>
      <c r="N275" s="227" t="n">
        <f aca="false">IF(MOD(J275*0.8%*10^(2+1),20)=5, TRUNC(J275*0.8%,2), ROUND(J275*0.8%,2))</f>
        <v>15.02</v>
      </c>
      <c r="O275" s="227" t="n">
        <f aca="false">IF(MOD(IF(CONFIGURACAO_ISSQN!$B$2="Emolumentos Líquidos",J275,SUM(J275:L275))*CONFIGURACAO_ISSQN!$B$1*10^(2+1),20)=5, TRUNC(IF(CONFIGURACAO_ISSQN!$B$2="Emolumentos Líquidos",J275,SUM(J275:L275))*CONFIGURACAO_ISSQN!$B$1,2), ROUND(IF(CONFIGURACAO_ISSQN!$B$2="Emolumentos Líquidos",J275,SUM(J275:L275))*CONFIGURACAO_ISSQN!$B$1,2))</f>
        <v>93.89</v>
      </c>
      <c r="P275" s="234" t="n">
        <f aca="false">SUM(J275:O275)</f>
        <v>2906.04</v>
      </c>
      <c r="Q275" s="235"/>
      <c r="R275" s="235"/>
      <c r="AMJ275" s="226"/>
    </row>
    <row r="276" s="222" customFormat="true" ht="12.8" hidden="false" customHeight="false" outlineLevel="0" collapsed="false">
      <c r="B276" s="227" t="s">
        <v>555</v>
      </c>
      <c r="C276" s="241" t="s">
        <v>175</v>
      </c>
      <c r="D276" s="246" t="n">
        <f aca="false">F275+0.01</f>
        <v>105000.01</v>
      </c>
      <c r="E276" s="242" t="s">
        <v>173</v>
      </c>
      <c r="F276" s="243" t="n">
        <v>140000</v>
      </c>
      <c r="G276" s="262" t="n">
        <f aca="false">$G169</f>
        <v>2427.25</v>
      </c>
      <c r="H276" s="231" t="n">
        <f aca="false">SUM(J276,L276)</f>
        <v>2427.25</v>
      </c>
      <c r="I276" s="231" t="n">
        <f aca="false">SUM(J276:M276)</f>
        <v>3555.1</v>
      </c>
      <c r="J276" s="231" t="n">
        <f aca="false">IF(MOD(G276*0.93*10^(2+1),20)=5, TRUNC(G276*0.93,2), ROUND(G276*0.93,2))</f>
        <v>2257.34</v>
      </c>
      <c r="K276" s="245" t="s">
        <v>166</v>
      </c>
      <c r="L276" s="245" t="n">
        <f aca="false">IF(MOD(G276*0.07*10^(2+1),20)=5, TRUNC(G276*0.07,2), ROUND(G276*0.07,2))</f>
        <v>169.91</v>
      </c>
      <c r="M276" s="234" t="n">
        <f aca="false">$M169</f>
        <v>1127.85</v>
      </c>
      <c r="N276" s="227" t="n">
        <f aca="false">IF(MOD(J276*0.8%*10^(2+1),20)=5, TRUNC(J276*0.8%,2), ROUND(J276*0.8%,2))</f>
        <v>18.06</v>
      </c>
      <c r="O276" s="227" t="n">
        <f aca="false">IF(MOD(IF(CONFIGURACAO_ISSQN!$B$2="Emolumentos Líquidos",J276,SUM(J276:L276))*CONFIGURACAO_ISSQN!$B$1*10^(2+1),20)=5, TRUNC(IF(CONFIGURACAO_ISSQN!$B$2="Emolumentos Líquidos",J276,SUM(J276:L276))*CONFIGURACAO_ISSQN!$B$1,2), ROUND(IF(CONFIGURACAO_ISSQN!$B$2="Emolumentos Líquidos",J276,SUM(J276:L276))*CONFIGURACAO_ISSQN!$B$1,2))</f>
        <v>112.87</v>
      </c>
      <c r="P276" s="234" t="n">
        <f aca="false">SUM(J276:O276)</f>
        <v>3686.03</v>
      </c>
      <c r="Q276" s="235"/>
      <c r="R276" s="235"/>
      <c r="AMJ276" s="226"/>
    </row>
    <row r="277" s="222" customFormat="true" ht="12.8" hidden="false" customHeight="false" outlineLevel="0" collapsed="false">
      <c r="B277" s="227" t="s">
        <v>556</v>
      </c>
      <c r="C277" s="241" t="s">
        <v>175</v>
      </c>
      <c r="D277" s="246" t="n">
        <f aca="false">F276+0.01</f>
        <v>140000.01</v>
      </c>
      <c r="E277" s="242" t="s">
        <v>173</v>
      </c>
      <c r="F277" s="243" t="n">
        <v>175000</v>
      </c>
      <c r="G277" s="262" t="n">
        <f aca="false">$G170</f>
        <v>2595.58</v>
      </c>
      <c r="H277" s="231" t="n">
        <f aca="false">SUM(J277,L277)</f>
        <v>2595.58</v>
      </c>
      <c r="I277" s="231" t="n">
        <f aca="false">SUM(J277:M277)</f>
        <v>3801.73</v>
      </c>
      <c r="J277" s="231" t="n">
        <f aca="false">IF(MOD(G277*0.93*10^(2+1),20)=5, TRUNC(G277*0.93,2), ROUND(G277*0.93,2))</f>
        <v>2413.89</v>
      </c>
      <c r="K277" s="245" t="s">
        <v>166</v>
      </c>
      <c r="L277" s="245" t="n">
        <f aca="false">IF(MOD(G277*0.07*10^(2+1),20)=5, TRUNC(G277*0.07,2), ROUND(G277*0.07,2))</f>
        <v>181.69</v>
      </c>
      <c r="M277" s="234" t="n">
        <f aca="false">$M170</f>
        <v>1206.15</v>
      </c>
      <c r="N277" s="227" t="n">
        <f aca="false">IF(MOD(J277*0.8%*10^(2+1),20)=5, TRUNC(J277*0.8%,2), ROUND(J277*0.8%,2))</f>
        <v>19.31</v>
      </c>
      <c r="O277" s="227" t="n">
        <f aca="false">IF(MOD(IF(CONFIGURACAO_ISSQN!$B$2="Emolumentos Líquidos",J277,SUM(J277:L277))*CONFIGURACAO_ISSQN!$B$1*10^(2+1),20)=5, TRUNC(IF(CONFIGURACAO_ISSQN!$B$2="Emolumentos Líquidos",J277,SUM(J277:L277))*CONFIGURACAO_ISSQN!$B$1,2), ROUND(IF(CONFIGURACAO_ISSQN!$B$2="Emolumentos Líquidos",J277,SUM(J277:L277))*CONFIGURACAO_ISSQN!$B$1,2))</f>
        <v>120.69</v>
      </c>
      <c r="P277" s="234" t="n">
        <f aca="false">SUM(J277:O277)</f>
        <v>3941.73</v>
      </c>
      <c r="Q277" s="235"/>
      <c r="R277" s="235"/>
      <c r="AMJ277" s="226"/>
    </row>
    <row r="278" s="222" customFormat="true" ht="12.8" hidden="false" customHeight="false" outlineLevel="0" collapsed="false">
      <c r="B278" s="227" t="s">
        <v>557</v>
      </c>
      <c r="C278" s="241" t="s">
        <v>175</v>
      </c>
      <c r="D278" s="246" t="n">
        <f aca="false">F277+0.01</f>
        <v>175000.01</v>
      </c>
      <c r="E278" s="242" t="s">
        <v>173</v>
      </c>
      <c r="F278" s="243" t="n">
        <v>210000</v>
      </c>
      <c r="G278" s="262" t="n">
        <f aca="false">$G171</f>
        <v>2764.26</v>
      </c>
      <c r="H278" s="231" t="n">
        <f aca="false">SUM(J278,L278)</f>
        <v>2764.26</v>
      </c>
      <c r="I278" s="231" t="n">
        <f aca="false">SUM(J278:M278)</f>
        <v>4048.79</v>
      </c>
      <c r="J278" s="231" t="n">
        <f aca="false">IF(MOD(G278*0.93*10^(2+1),20)=5, TRUNC(G278*0.93,2), ROUND(G278*0.93,2))</f>
        <v>2570.76</v>
      </c>
      <c r="K278" s="245" t="s">
        <v>166</v>
      </c>
      <c r="L278" s="245" t="n">
        <f aca="false">IF(MOD(G278*0.07*10^(2+1),20)=5, TRUNC(G278*0.07,2), ROUND(G278*0.07,2))</f>
        <v>193.5</v>
      </c>
      <c r="M278" s="234" t="n">
        <f aca="false">$M171</f>
        <v>1284.53</v>
      </c>
      <c r="N278" s="227" t="n">
        <f aca="false">IF(MOD(J278*0.8%*10^(2+1),20)=5, TRUNC(J278*0.8%,2), ROUND(J278*0.8%,2))</f>
        <v>20.57</v>
      </c>
      <c r="O278" s="227" t="n">
        <f aca="false">IF(MOD(IF(CONFIGURACAO_ISSQN!$B$2="Emolumentos Líquidos",J278,SUM(J278:L278))*CONFIGURACAO_ISSQN!$B$1*10^(2+1),20)=5, TRUNC(IF(CONFIGURACAO_ISSQN!$B$2="Emolumentos Líquidos",J278,SUM(J278:L278))*CONFIGURACAO_ISSQN!$B$1,2), ROUND(IF(CONFIGURACAO_ISSQN!$B$2="Emolumentos Líquidos",J278,SUM(J278:L278))*CONFIGURACAO_ISSQN!$B$1,2))</f>
        <v>128.54</v>
      </c>
      <c r="P278" s="234" t="n">
        <f aca="false">SUM(J278:O278)</f>
        <v>4197.9</v>
      </c>
      <c r="Q278" s="235"/>
      <c r="R278" s="235"/>
      <c r="AMJ278" s="226"/>
    </row>
    <row r="279" s="222" customFormat="true" ht="12.8" hidden="false" customHeight="false" outlineLevel="0" collapsed="false">
      <c r="B279" s="227" t="s">
        <v>558</v>
      </c>
      <c r="C279" s="241" t="s">
        <v>175</v>
      </c>
      <c r="D279" s="246" t="n">
        <f aca="false">F278+0.01</f>
        <v>210000.01</v>
      </c>
      <c r="E279" s="242" t="s">
        <v>173</v>
      </c>
      <c r="F279" s="243" t="n">
        <v>280000</v>
      </c>
      <c r="G279" s="262" t="n">
        <f aca="false">$G172</f>
        <v>2933.41</v>
      </c>
      <c r="H279" s="231" t="n">
        <f aca="false">SUM(J279,L279)</f>
        <v>2933.41</v>
      </c>
      <c r="I279" s="231" t="n">
        <f aca="false">SUM(J279:M279)</f>
        <v>4558.68</v>
      </c>
      <c r="J279" s="231" t="n">
        <f aca="false">IF(MOD(G279*0.93*10^(2+1),20)=5, TRUNC(G279*0.93,2), ROUND(G279*0.93,2))</f>
        <v>2728.07</v>
      </c>
      <c r="K279" s="245" t="s">
        <v>166</v>
      </c>
      <c r="L279" s="245" t="n">
        <f aca="false">IF(MOD(G279*0.07*10^(2+1),20)=5, TRUNC(G279*0.07,2), ROUND(G279*0.07,2))</f>
        <v>205.34</v>
      </c>
      <c r="M279" s="234" t="n">
        <f aca="false">$M172</f>
        <v>1625.27</v>
      </c>
      <c r="N279" s="227" t="n">
        <f aca="false">IF(MOD(J279*0.8%*10^(2+1),20)=5, TRUNC(J279*0.8%,2), ROUND(J279*0.8%,2))</f>
        <v>21.82</v>
      </c>
      <c r="O279" s="227" t="n">
        <f aca="false">IF(MOD(IF(CONFIGURACAO_ISSQN!$B$2="Emolumentos Líquidos",J279,SUM(J279:L279))*CONFIGURACAO_ISSQN!$B$1*10^(2+1),20)=5, TRUNC(IF(CONFIGURACAO_ISSQN!$B$2="Emolumentos Líquidos",J279,SUM(J279:L279))*CONFIGURACAO_ISSQN!$B$1,2), ROUND(IF(CONFIGURACAO_ISSQN!$B$2="Emolumentos Líquidos",J279,SUM(J279:L279))*CONFIGURACAO_ISSQN!$B$1,2))</f>
        <v>136.4</v>
      </c>
      <c r="P279" s="234" t="n">
        <f aca="false">SUM(J279:O279)</f>
        <v>4716.9</v>
      </c>
      <c r="Q279" s="235"/>
      <c r="R279" s="235"/>
      <c r="AMJ279" s="226"/>
    </row>
    <row r="280" s="222" customFormat="true" ht="12.8" hidden="false" customHeight="false" outlineLevel="0" collapsed="false">
      <c r="B280" s="227" t="s">
        <v>559</v>
      </c>
      <c r="C280" s="241" t="s">
        <v>175</v>
      </c>
      <c r="D280" s="246" t="n">
        <f aca="false">F279+0.01</f>
        <v>280000.01</v>
      </c>
      <c r="E280" s="242" t="s">
        <v>173</v>
      </c>
      <c r="F280" s="243" t="n">
        <v>350000</v>
      </c>
      <c r="G280" s="262" t="n">
        <f aca="false">$G173</f>
        <v>3014.14</v>
      </c>
      <c r="H280" s="231" t="n">
        <f aca="false">SUM(J280,L280)</f>
        <v>3014.14</v>
      </c>
      <c r="I280" s="231" t="n">
        <f aca="false">SUM(J280:M280)</f>
        <v>4684.27</v>
      </c>
      <c r="J280" s="231" t="n">
        <f aca="false">IF(MOD(G280*0.93*10^(2+1),20)=5, TRUNC(G280*0.93,2), ROUND(G280*0.93,2))</f>
        <v>2803.15</v>
      </c>
      <c r="K280" s="245" t="s">
        <v>166</v>
      </c>
      <c r="L280" s="245" t="n">
        <f aca="false">IF(MOD(G280*0.07*10^(2+1),20)=5, TRUNC(G280*0.07,2), ROUND(G280*0.07,2))</f>
        <v>210.99</v>
      </c>
      <c r="M280" s="234" t="n">
        <f aca="false">$M173</f>
        <v>1670.13</v>
      </c>
      <c r="N280" s="227" t="n">
        <f aca="false">IF(MOD(J280*0.8%*10^(2+1),20)=5, TRUNC(J280*0.8%,2), ROUND(J280*0.8%,2))</f>
        <v>22.43</v>
      </c>
      <c r="O280" s="227" t="n">
        <f aca="false">IF(MOD(IF(CONFIGURACAO_ISSQN!$B$2="Emolumentos Líquidos",J280,SUM(J280:L280))*CONFIGURACAO_ISSQN!$B$1*10^(2+1),20)=5, TRUNC(IF(CONFIGURACAO_ISSQN!$B$2="Emolumentos Líquidos",J280,SUM(J280:L280))*CONFIGURACAO_ISSQN!$B$1,2), ROUND(IF(CONFIGURACAO_ISSQN!$B$2="Emolumentos Líquidos",J280,SUM(J280:L280))*CONFIGURACAO_ISSQN!$B$1,2))</f>
        <v>140.16</v>
      </c>
      <c r="P280" s="234" t="n">
        <f aca="false">SUM(J280:O280)</f>
        <v>4846.86</v>
      </c>
      <c r="Q280" s="235"/>
      <c r="R280" s="235"/>
      <c r="AMJ280" s="226"/>
    </row>
    <row r="281" s="222" customFormat="true" ht="12.8" hidden="false" customHeight="false" outlineLevel="0" collapsed="false">
      <c r="B281" s="227" t="s">
        <v>560</v>
      </c>
      <c r="C281" s="241" t="s">
        <v>175</v>
      </c>
      <c r="D281" s="246" t="n">
        <f aca="false">F280+0.01</f>
        <v>350000.01</v>
      </c>
      <c r="E281" s="242" t="s">
        <v>173</v>
      </c>
      <c r="F281" s="243" t="n">
        <v>420000</v>
      </c>
      <c r="G281" s="262" t="n">
        <f aca="false">$G174</f>
        <v>3095.31</v>
      </c>
      <c r="H281" s="231" t="n">
        <f aca="false">SUM(J281,L281)</f>
        <v>3095.31</v>
      </c>
      <c r="I281" s="231" t="n">
        <f aca="false">SUM(J281:M281)</f>
        <v>4810.41</v>
      </c>
      <c r="J281" s="231" t="n">
        <f aca="false">IF(MOD(G281*0.93*10^(2+1),20)=5, TRUNC(G281*0.93,2), ROUND(G281*0.93,2))</f>
        <v>2878.64</v>
      </c>
      <c r="K281" s="245" t="s">
        <v>166</v>
      </c>
      <c r="L281" s="245" t="n">
        <f aca="false">IF(MOD(G281*0.07*10^(2+1),20)=5, TRUNC(G281*0.07,2), ROUND(G281*0.07,2))</f>
        <v>216.67</v>
      </c>
      <c r="M281" s="234" t="n">
        <f aca="false">$M174</f>
        <v>1715.1</v>
      </c>
      <c r="N281" s="227" t="n">
        <f aca="false">IF(MOD(J281*0.8%*10^(2+1),20)=5, TRUNC(J281*0.8%,2), ROUND(J281*0.8%,2))</f>
        <v>23.03</v>
      </c>
      <c r="O281" s="227" t="n">
        <f aca="false">IF(MOD(IF(CONFIGURACAO_ISSQN!$B$2="Emolumentos Líquidos",J281,SUM(J281:L281))*CONFIGURACAO_ISSQN!$B$1*10^(2+1),20)=5, TRUNC(IF(CONFIGURACAO_ISSQN!$B$2="Emolumentos Líquidos",J281,SUM(J281:L281))*CONFIGURACAO_ISSQN!$B$1,2), ROUND(IF(CONFIGURACAO_ISSQN!$B$2="Emolumentos Líquidos",J281,SUM(J281:L281))*CONFIGURACAO_ISSQN!$B$1,2))</f>
        <v>143.93</v>
      </c>
      <c r="P281" s="234" t="n">
        <f aca="false">SUM(J281:O281)</f>
        <v>4977.37</v>
      </c>
      <c r="Q281" s="235"/>
      <c r="R281" s="235"/>
      <c r="AMJ281" s="226"/>
    </row>
    <row r="282" s="222" customFormat="true" ht="12.8" hidden="false" customHeight="false" outlineLevel="0" collapsed="false">
      <c r="B282" s="227" t="s">
        <v>561</v>
      </c>
      <c r="C282" s="241" t="s">
        <v>175</v>
      </c>
      <c r="D282" s="246" t="n">
        <f aca="false">F281+0.01</f>
        <v>420000.01</v>
      </c>
      <c r="E282" s="242" t="s">
        <v>173</v>
      </c>
      <c r="F282" s="243" t="n">
        <v>560000</v>
      </c>
      <c r="G282" s="262" t="n">
        <f aca="false">$G175</f>
        <v>3176.98</v>
      </c>
      <c r="H282" s="231" t="n">
        <f aca="false">SUM(J282,L282)</f>
        <v>3176.98</v>
      </c>
      <c r="I282" s="231" t="n">
        <f aca="false">SUM(J282:M282)</f>
        <v>5276.15</v>
      </c>
      <c r="J282" s="231" t="n">
        <f aca="false">IF(MOD(G282*0.93*10^(2+1),20)=5, TRUNC(G282*0.93,2), ROUND(G282*0.93,2))</f>
        <v>2954.59</v>
      </c>
      <c r="K282" s="245" t="s">
        <v>166</v>
      </c>
      <c r="L282" s="245" t="n">
        <f aca="false">IF(MOD(G282*0.07*10^(2+1),20)=5, TRUNC(G282*0.07,2), ROUND(G282*0.07,2))</f>
        <v>222.39</v>
      </c>
      <c r="M282" s="234" t="n">
        <f aca="false">$M175</f>
        <v>2099.17</v>
      </c>
      <c r="N282" s="227" t="n">
        <f aca="false">IF(MOD(J282*0.8%*10^(2+1),20)=5, TRUNC(J282*0.8%,2), ROUND(J282*0.8%,2))</f>
        <v>23.64</v>
      </c>
      <c r="O282" s="227" t="n">
        <f aca="false">IF(MOD(IF(CONFIGURACAO_ISSQN!$B$2="Emolumentos Líquidos",J282,SUM(J282:L282))*CONFIGURACAO_ISSQN!$B$1*10^(2+1),20)=5, TRUNC(IF(CONFIGURACAO_ISSQN!$B$2="Emolumentos Líquidos",J282,SUM(J282:L282))*CONFIGURACAO_ISSQN!$B$1,2), ROUND(IF(CONFIGURACAO_ISSQN!$B$2="Emolumentos Líquidos",J282,SUM(J282:L282))*CONFIGURACAO_ISSQN!$B$1,2))</f>
        <v>147.73</v>
      </c>
      <c r="P282" s="234" t="n">
        <f aca="false">SUM(J282:O282)</f>
        <v>5447.52</v>
      </c>
      <c r="Q282" s="235"/>
      <c r="R282" s="235"/>
      <c r="AMJ282" s="226"/>
    </row>
    <row r="283" s="222" customFormat="true" ht="12.8" hidden="false" customHeight="false" outlineLevel="0" collapsed="false">
      <c r="B283" s="227" t="s">
        <v>562</v>
      </c>
      <c r="C283" s="241" t="s">
        <v>175</v>
      </c>
      <c r="D283" s="246" t="n">
        <f aca="false">F282+0.01</f>
        <v>560000.01</v>
      </c>
      <c r="E283" s="242" t="s">
        <v>173</v>
      </c>
      <c r="F283" s="243" t="n">
        <v>700000</v>
      </c>
      <c r="G283" s="262" t="n">
        <f aca="false">$G176</f>
        <v>3351.48</v>
      </c>
      <c r="H283" s="231" t="n">
        <f aca="false">SUM(J283,L283)</f>
        <v>3351.48</v>
      </c>
      <c r="I283" s="231" t="n">
        <f aca="false">SUM(J283:M283)</f>
        <v>5566.15</v>
      </c>
      <c r="J283" s="231" t="n">
        <f aca="false">IF(MOD(G283*0.93*10^(2+1),20)=5, TRUNC(G283*0.93,2), ROUND(G283*0.93,2))</f>
        <v>3116.88</v>
      </c>
      <c r="K283" s="245" t="s">
        <v>166</v>
      </c>
      <c r="L283" s="245" t="n">
        <f aca="false">IF(MOD(G283*0.07*10^(2+1),20)=5, TRUNC(G283*0.07,2), ROUND(G283*0.07,2))</f>
        <v>234.6</v>
      </c>
      <c r="M283" s="234" t="n">
        <f aca="false">$M176</f>
        <v>2214.67</v>
      </c>
      <c r="N283" s="227" t="n">
        <f aca="false">IF(MOD(J283*0.8%*10^(2+1),20)=5, TRUNC(J283*0.8%,2), ROUND(J283*0.8%,2))</f>
        <v>24.94</v>
      </c>
      <c r="O283" s="227" t="n">
        <f aca="false">IF(MOD(IF(CONFIGURACAO_ISSQN!$B$2="Emolumentos Líquidos",J283,SUM(J283:L283))*CONFIGURACAO_ISSQN!$B$1*10^(2+1),20)=5, TRUNC(IF(CONFIGURACAO_ISSQN!$B$2="Emolumentos Líquidos",J283,SUM(J283:L283))*CONFIGURACAO_ISSQN!$B$1,2), ROUND(IF(CONFIGURACAO_ISSQN!$B$2="Emolumentos Líquidos",J283,SUM(J283:L283))*CONFIGURACAO_ISSQN!$B$1,2))</f>
        <v>155.84</v>
      </c>
      <c r="P283" s="234" t="n">
        <f aca="false">SUM(J283:O283)</f>
        <v>5746.93</v>
      </c>
      <c r="Q283" s="235"/>
      <c r="R283" s="235"/>
      <c r="AMJ283" s="226"/>
    </row>
    <row r="284" s="222" customFormat="true" ht="12.8" hidden="false" customHeight="false" outlineLevel="0" collapsed="false">
      <c r="B284" s="227" t="s">
        <v>563</v>
      </c>
      <c r="C284" s="241" t="s">
        <v>175</v>
      </c>
      <c r="D284" s="246" t="n">
        <f aca="false">F283+0.01</f>
        <v>700000.01</v>
      </c>
      <c r="E284" s="242" t="s">
        <v>173</v>
      </c>
      <c r="F284" s="243" t="n">
        <v>840000</v>
      </c>
      <c r="G284" s="262" t="n">
        <f aca="false">$G177</f>
        <v>3526.44</v>
      </c>
      <c r="H284" s="231" t="n">
        <f aca="false">SUM(J284,L284)</f>
        <v>3526.44</v>
      </c>
      <c r="I284" s="231" t="n">
        <f aca="false">SUM(J284:M284)</f>
        <v>5856.73</v>
      </c>
      <c r="J284" s="231" t="n">
        <f aca="false">IF(MOD(G284*0.93*10^(2+1),20)=5, TRUNC(G284*0.93,2), ROUND(G284*0.93,2))</f>
        <v>3279.59</v>
      </c>
      <c r="K284" s="245" t="s">
        <v>166</v>
      </c>
      <c r="L284" s="245" t="n">
        <f aca="false">IF(MOD(G284*0.07*10^(2+1),20)=5, TRUNC(G284*0.07,2), ROUND(G284*0.07,2))</f>
        <v>246.85</v>
      </c>
      <c r="M284" s="234" t="n">
        <f aca="false">$M177</f>
        <v>2330.29</v>
      </c>
      <c r="N284" s="227" t="n">
        <f aca="false">IF(MOD(J284*0.8%*10^(2+1),20)=5, TRUNC(J284*0.8%,2), ROUND(J284*0.8%,2))</f>
        <v>26.24</v>
      </c>
      <c r="O284" s="227" t="n">
        <f aca="false">IF(MOD(IF(CONFIGURACAO_ISSQN!$B$2="Emolumentos Líquidos",J284,SUM(J284:L284))*CONFIGURACAO_ISSQN!$B$1*10^(2+1),20)=5, TRUNC(IF(CONFIGURACAO_ISSQN!$B$2="Emolumentos Líquidos",J284,SUM(J284:L284))*CONFIGURACAO_ISSQN!$B$1,2), ROUND(IF(CONFIGURACAO_ISSQN!$B$2="Emolumentos Líquidos",J284,SUM(J284:L284))*CONFIGURACAO_ISSQN!$B$1,2))</f>
        <v>163.98</v>
      </c>
      <c r="P284" s="234" t="n">
        <f aca="false">SUM(J284:O284)</f>
        <v>6046.95</v>
      </c>
      <c r="Q284" s="235"/>
      <c r="R284" s="235"/>
      <c r="AMJ284" s="226"/>
    </row>
    <row r="285" s="222" customFormat="true" ht="12.8" hidden="false" customHeight="false" outlineLevel="0" collapsed="false">
      <c r="B285" s="227" t="s">
        <v>564</v>
      </c>
      <c r="C285" s="241" t="s">
        <v>175</v>
      </c>
      <c r="D285" s="246" t="n">
        <f aca="false">F284+0.01</f>
        <v>840000.01</v>
      </c>
      <c r="E285" s="242" t="s">
        <v>173</v>
      </c>
      <c r="F285" s="243" t="n">
        <v>1120000</v>
      </c>
      <c r="G285" s="262" t="n">
        <f aca="false">$G178</f>
        <v>3702.02</v>
      </c>
      <c r="H285" s="231" t="n">
        <f aca="false">SUM(J285,L285)</f>
        <v>3702.02</v>
      </c>
      <c r="I285" s="231" t="n">
        <f aca="false">SUM(J285:M285)</f>
        <v>6559.49</v>
      </c>
      <c r="J285" s="231" t="n">
        <f aca="false">IF(MOD(G285*0.93*10^(2+1),20)=5, TRUNC(G285*0.93,2), ROUND(G285*0.93,2))</f>
        <v>3442.88</v>
      </c>
      <c r="K285" s="245" t="s">
        <v>166</v>
      </c>
      <c r="L285" s="245" t="n">
        <f aca="false">IF(MOD(G285*0.07*10^(2+1),20)=5, TRUNC(G285*0.07,2), ROUND(G285*0.07,2))</f>
        <v>259.14</v>
      </c>
      <c r="M285" s="234" t="n">
        <f aca="false">$M178</f>
        <v>2857.47</v>
      </c>
      <c r="N285" s="227" t="n">
        <f aca="false">IF(MOD(J285*0.8%*10^(2+1),20)=5, TRUNC(J285*0.8%,2), ROUND(J285*0.8%,2))</f>
        <v>27.54</v>
      </c>
      <c r="O285" s="227" t="n">
        <f aca="false">IF(MOD(IF(CONFIGURACAO_ISSQN!$B$2="Emolumentos Líquidos",J285,SUM(J285:L285))*CONFIGURACAO_ISSQN!$B$1*10^(2+1),20)=5, TRUNC(IF(CONFIGURACAO_ISSQN!$B$2="Emolumentos Líquidos",J285,SUM(J285:L285))*CONFIGURACAO_ISSQN!$B$1,2), ROUND(IF(CONFIGURACAO_ISSQN!$B$2="Emolumentos Líquidos",J285,SUM(J285:L285))*CONFIGURACAO_ISSQN!$B$1,2))</f>
        <v>172.14</v>
      </c>
      <c r="P285" s="234" t="n">
        <f aca="false">SUM(J285:O285)</f>
        <v>6759.17</v>
      </c>
      <c r="Q285" s="235"/>
      <c r="R285" s="235"/>
      <c r="AMJ285" s="226"/>
    </row>
    <row r="286" s="222" customFormat="true" ht="12.8" hidden="false" customHeight="false" outlineLevel="0" collapsed="false">
      <c r="B286" s="227" t="s">
        <v>565</v>
      </c>
      <c r="C286" s="241" t="s">
        <v>175</v>
      </c>
      <c r="D286" s="246" t="n">
        <f aca="false">F285+0.01</f>
        <v>1120000.01</v>
      </c>
      <c r="E286" s="242" t="s">
        <v>173</v>
      </c>
      <c r="F286" s="243" t="n">
        <v>1400000</v>
      </c>
      <c r="G286" s="262" t="n">
        <f aca="false">$G179</f>
        <v>4009.87</v>
      </c>
      <c r="H286" s="231" t="n">
        <f aca="false">SUM(J286,L286)</f>
        <v>4009.87</v>
      </c>
      <c r="I286" s="231" t="n">
        <f aca="false">SUM(J286:M286)</f>
        <v>7105.07</v>
      </c>
      <c r="J286" s="231" t="n">
        <f aca="false">IF(MOD(G286*0.93*10^(2+1),20)=5, TRUNC(G286*0.93,2), ROUND(G286*0.93,2))</f>
        <v>3729.18</v>
      </c>
      <c r="K286" s="245" t="s">
        <v>166</v>
      </c>
      <c r="L286" s="245" t="n">
        <f aca="false">IF(MOD(G286*0.07*10^(2+1),20)=5, TRUNC(G286*0.07,2), ROUND(G286*0.07,2))</f>
        <v>280.69</v>
      </c>
      <c r="M286" s="234" t="n">
        <f aca="false">$M179</f>
        <v>3095.2</v>
      </c>
      <c r="N286" s="227" t="n">
        <f aca="false">IF(MOD(J286*0.8%*10^(2+1),20)=5, TRUNC(J286*0.8%,2), ROUND(J286*0.8%,2))</f>
        <v>29.83</v>
      </c>
      <c r="O286" s="227" t="n">
        <f aca="false">IF(MOD(IF(CONFIGURACAO_ISSQN!$B$2="Emolumentos Líquidos",J286,SUM(J286:L286))*CONFIGURACAO_ISSQN!$B$1*10^(2+1),20)=5, TRUNC(IF(CONFIGURACAO_ISSQN!$B$2="Emolumentos Líquidos",J286,SUM(J286:L286))*CONFIGURACAO_ISSQN!$B$1,2), ROUND(IF(CONFIGURACAO_ISSQN!$B$2="Emolumentos Líquidos",J286,SUM(J286:L286))*CONFIGURACAO_ISSQN!$B$1,2))</f>
        <v>186.46</v>
      </c>
      <c r="P286" s="234" t="n">
        <f aca="false">SUM(J286:O286)</f>
        <v>7321.36</v>
      </c>
      <c r="Q286" s="235"/>
      <c r="R286" s="235"/>
      <c r="AMJ286" s="226"/>
    </row>
    <row r="287" s="222" customFormat="true" ht="12.8" hidden="false" customHeight="false" outlineLevel="0" collapsed="false">
      <c r="B287" s="227" t="s">
        <v>566</v>
      </c>
      <c r="C287" s="241" t="s">
        <v>175</v>
      </c>
      <c r="D287" s="246" t="n">
        <f aca="false">F286+0.01</f>
        <v>1400000.01</v>
      </c>
      <c r="E287" s="242" t="s">
        <v>173</v>
      </c>
      <c r="F287" s="243" t="n">
        <v>1680000</v>
      </c>
      <c r="G287" s="262" t="n">
        <f aca="false">$G180</f>
        <v>4318.29</v>
      </c>
      <c r="H287" s="231" t="n">
        <f aca="false">SUM(J287,L287)</f>
        <v>4318.29</v>
      </c>
      <c r="I287" s="231" t="n">
        <f aca="false">SUM(J287:M287)</f>
        <v>7651.57</v>
      </c>
      <c r="J287" s="231" t="n">
        <f aca="false">IF(MOD(G287*0.93*10^(2+1),20)=5, TRUNC(G287*0.93,2), ROUND(G287*0.93,2))</f>
        <v>4016.01</v>
      </c>
      <c r="K287" s="245" t="s">
        <v>166</v>
      </c>
      <c r="L287" s="245" t="n">
        <f aca="false">IF(MOD(G287*0.07*10^(2+1),20)=5, TRUNC(G287*0.07,2), ROUND(G287*0.07,2))</f>
        <v>302.28</v>
      </c>
      <c r="M287" s="234" t="n">
        <f aca="false">$M180</f>
        <v>3333.28</v>
      </c>
      <c r="N287" s="227" t="n">
        <f aca="false">IF(MOD(J287*0.8%*10^(2+1),20)=5, TRUNC(J287*0.8%,2), ROUND(J287*0.8%,2))</f>
        <v>32.13</v>
      </c>
      <c r="O287" s="227" t="n">
        <f aca="false">IF(MOD(IF(CONFIGURACAO_ISSQN!$B$2="Emolumentos Líquidos",J287,SUM(J287:L287))*CONFIGURACAO_ISSQN!$B$1*10^(2+1),20)=5, TRUNC(IF(CONFIGURACAO_ISSQN!$B$2="Emolumentos Líquidos",J287,SUM(J287:L287))*CONFIGURACAO_ISSQN!$B$1,2), ROUND(IF(CONFIGURACAO_ISSQN!$B$2="Emolumentos Líquidos",J287,SUM(J287:L287))*CONFIGURACAO_ISSQN!$B$1,2))</f>
        <v>200.8</v>
      </c>
      <c r="P287" s="234" t="n">
        <f aca="false">SUM(J287:O287)</f>
        <v>7884.5</v>
      </c>
      <c r="Q287" s="235"/>
      <c r="R287" s="235"/>
      <c r="AMJ287" s="226"/>
    </row>
    <row r="288" s="222" customFormat="true" ht="12.8" hidden="false" customHeight="false" outlineLevel="0" collapsed="false">
      <c r="B288" s="227" t="s">
        <v>567</v>
      </c>
      <c r="C288" s="241" t="s">
        <v>175</v>
      </c>
      <c r="D288" s="246" t="n">
        <f aca="false">F287+0.01</f>
        <v>1680000.01</v>
      </c>
      <c r="E288" s="242" t="s">
        <v>173</v>
      </c>
      <c r="F288" s="243" t="n">
        <v>3200000</v>
      </c>
      <c r="G288" s="262" t="n">
        <f aca="false">$G181</f>
        <v>4627.41</v>
      </c>
      <c r="H288" s="231" t="n">
        <f aca="false">SUM(J288,L288)</f>
        <v>4627.41</v>
      </c>
      <c r="I288" s="231" t="n">
        <f aca="false">SUM(J288:M288)</f>
        <v>8199.17</v>
      </c>
      <c r="J288" s="231" t="n">
        <f aca="false">IF(MOD(G288*0.93*10^(2+1),20)=5, TRUNC(G288*0.93,2), ROUND(G288*0.93,2))</f>
        <v>4303.49</v>
      </c>
      <c r="K288" s="245" t="s">
        <v>166</v>
      </c>
      <c r="L288" s="245" t="n">
        <f aca="false">IF(MOD(G288*0.07*10^(2+1),20)=5, TRUNC(G288*0.07,2), ROUND(G288*0.07,2))</f>
        <v>323.92</v>
      </c>
      <c r="M288" s="234" t="n">
        <f aca="false">$M181</f>
        <v>3571.76</v>
      </c>
      <c r="N288" s="227" t="n">
        <f aca="false">IF(MOD(J288*0.8%*10^(2+1),20)=5, TRUNC(J288*0.8%,2), ROUND(J288*0.8%,2))</f>
        <v>34.43</v>
      </c>
      <c r="O288" s="227" t="n">
        <f aca="false">IF(MOD(IF(CONFIGURACAO_ISSQN!$B$2="Emolumentos Líquidos",J288,SUM(J288:L288))*CONFIGURACAO_ISSQN!$B$1*10^(2+1),20)=5, TRUNC(IF(CONFIGURACAO_ISSQN!$B$2="Emolumentos Líquidos",J288,SUM(J288:L288))*CONFIGURACAO_ISSQN!$B$1,2), ROUND(IF(CONFIGURACAO_ISSQN!$B$2="Emolumentos Líquidos",J288,SUM(J288:L288))*CONFIGURACAO_ISSQN!$B$1,2))</f>
        <v>215.17</v>
      </c>
      <c r="P288" s="234" t="n">
        <f aca="false">SUM(J288:O288)</f>
        <v>8448.77</v>
      </c>
      <c r="Q288" s="235"/>
      <c r="R288" s="235"/>
      <c r="AMJ288" s="226"/>
    </row>
    <row r="289" s="222" customFormat="true" ht="12.8" hidden="false" customHeight="false" outlineLevel="0" collapsed="false">
      <c r="B289" s="227" t="s">
        <v>568</v>
      </c>
      <c r="C289" s="241" t="s">
        <v>175</v>
      </c>
      <c r="D289" s="246" t="n">
        <f aca="false">F288+0.01</f>
        <v>3200000.01</v>
      </c>
      <c r="E289" s="242" t="s">
        <v>173</v>
      </c>
      <c r="F289" s="243" t="n">
        <v>3700000</v>
      </c>
      <c r="G289" s="262" t="n">
        <f aca="false">$G182</f>
        <v>7770.21</v>
      </c>
      <c r="H289" s="231" t="n">
        <f aca="false">SUM(J289,L289)</f>
        <v>5963.63</v>
      </c>
      <c r="I289" s="231" t="n">
        <f aca="false">SUM(J289:M289)</f>
        <v>12235.05</v>
      </c>
      <c r="J289" s="231" t="n">
        <f aca="false">G289-K289-L289</f>
        <v>5419.72</v>
      </c>
      <c r="K289" s="245" t="n">
        <f aca="false">IF(MOD((G289-L289)*0.25*10^(2+1),20)=5, TRUNC((G289-L289)*0.25,2), ROUND((G289-L289)*0.25,2))</f>
        <v>1806.58</v>
      </c>
      <c r="L289" s="283" t="n">
        <f aca="false">IF(MOD(G289*0.07*10^(2+1),20)=5, TRUNC(G289*0.07,2), ROUND(G289*0.07,2))</f>
        <v>543.91</v>
      </c>
      <c r="M289" s="234" t="n">
        <f aca="false">$M182</f>
        <v>4464.84</v>
      </c>
      <c r="N289" s="227" t="n">
        <f aca="false">IF(MOD(J289*0.8%*10^(2+1),20)=5, TRUNC(J289*0.8%,2), ROUND(J289*0.8%,2))</f>
        <v>43.36</v>
      </c>
      <c r="O289" s="227" t="n">
        <f aca="false">IF(MOD(IF(CONFIGURACAO_ISSQN!$B$2="Emolumentos Líquidos",J289,SUM(J289:L289))*CONFIGURACAO_ISSQN!$B$1*10^(2+1),20)=5, TRUNC(IF(CONFIGURACAO_ISSQN!$B$2="Emolumentos Líquidos",J289,SUM(J289:L289))*CONFIGURACAO_ISSQN!$B$1,2), ROUND(IF(CONFIGURACAO_ISSQN!$B$2="Emolumentos Líquidos",J289,SUM(J289:L289))*CONFIGURACAO_ISSQN!$B$1,2))</f>
        <v>270.99</v>
      </c>
      <c r="P289" s="281" t="n">
        <f aca="false">SUM(J289:O289)</f>
        <v>12549.4</v>
      </c>
      <c r="Q289" s="235"/>
      <c r="R289" s="235"/>
      <c r="AMJ289" s="226"/>
    </row>
    <row r="290" s="222" customFormat="true" ht="30.55" hidden="false" customHeight="true" outlineLevel="0" collapsed="false">
      <c r="B290" s="227" t="s">
        <v>569</v>
      </c>
      <c r="C290" s="284" t="s">
        <v>570</v>
      </c>
      <c r="D290" s="284"/>
      <c r="E290" s="284"/>
      <c r="F290" s="284"/>
      <c r="G290" s="262" t="n">
        <f aca="false">$G$183</f>
        <v>3142.79</v>
      </c>
      <c r="H290" s="231" t="n">
        <f aca="false">SUM(J290,L290)</f>
        <v>2412.09</v>
      </c>
      <c r="I290" s="231" t="n">
        <f aca="false">SUM(J290:M290)</f>
        <v>3142.79</v>
      </c>
      <c r="J290" s="231" t="n">
        <f aca="false">G290-K290-L290</f>
        <v>2192.09</v>
      </c>
      <c r="K290" s="245" t="n">
        <f aca="false">IF(MOD((G290-L290)*0.25*10^(2+1),20)=5, TRUNC((G290-L290)*0.25,2), ROUND((G290-L290)*0.25,2))</f>
        <v>730.7</v>
      </c>
      <c r="L290" s="245" t="n">
        <f aca="false">IF(MOD(G290*0.07*10^(2+1),20)=5, TRUNC(G290*0.07,2), ROUND(G290*0.07,2))</f>
        <v>220</v>
      </c>
      <c r="M290" s="234" t="n">
        <f aca="false">$M183</f>
        <v>0</v>
      </c>
      <c r="N290" s="227" t="n">
        <f aca="false">IF(MOD(J290*0.8%*10^(2+1),20)=5, TRUNC(J290*0.8%,2), ROUND(J290*0.8%,2))</f>
        <v>17.54</v>
      </c>
      <c r="O290" s="227" t="n">
        <f aca="false">IF(MOD(IF(CONFIGURACAO_ISSQN!$B$2="Emolumentos Líquidos",J290,SUM(J290:L290))*CONFIGURACAO_ISSQN!$B$1*10^(2+1),20)=5, TRUNC(IF(CONFIGURACAO_ISSQN!$B$2="Emolumentos Líquidos",J290,SUM(J290:L290))*CONFIGURACAO_ISSQN!$B$1,2), ROUND(IF(CONFIGURACAO_ISSQN!$B$2="Emolumentos Líquidos",J290,SUM(J290:L290))*CONFIGURACAO_ISSQN!$B$1,2))</f>
        <v>109.6</v>
      </c>
      <c r="P290" s="281" t="n">
        <f aca="false">SUM(J290:O290)</f>
        <v>3269.93</v>
      </c>
      <c r="Q290" s="235"/>
      <c r="R290" s="235"/>
      <c r="AMJ290" s="226"/>
    </row>
    <row r="291" s="222" customFormat="true" ht="12.8" hidden="false" customHeight="true" outlineLevel="0" collapsed="false">
      <c r="B291" s="271" t="s">
        <v>571</v>
      </c>
      <c r="C291" s="228" t="s">
        <v>437</v>
      </c>
      <c r="D291" s="228"/>
      <c r="E291" s="228"/>
      <c r="F291" s="228"/>
      <c r="G291" s="263" t="n">
        <f aca="false">'VALORES PARA ALTERAR 2025 - MAR'!B105</f>
        <v>131.54</v>
      </c>
      <c r="H291" s="230" t="n">
        <f aca="false">SUM(J291,L291)</f>
        <v>131.54</v>
      </c>
      <c r="I291" s="230" t="n">
        <f aca="false">SUM(J291:M291)</f>
        <v>152.03</v>
      </c>
      <c r="J291" s="230" t="n">
        <f aca="false">IF(MOD(G291*0.93*10^(2+1),20)=5, TRUNC(G291*0.93,2), ROUND(G291*0.93,2))</f>
        <v>122.33</v>
      </c>
      <c r="K291" s="232" t="s">
        <v>166</v>
      </c>
      <c r="L291" s="232" t="n">
        <f aca="false">IF(MOD(G291*0.07*10^(2+1),20)=5, TRUNC(G291*0.07,2), ROUND(G291*0.07,2))</f>
        <v>9.21</v>
      </c>
      <c r="M291" s="233" t="n">
        <f aca="false">'VALORES PARA ALTERAR 2025 - MAR'!C105</f>
        <v>20.49</v>
      </c>
      <c r="N291" s="271" t="n">
        <f aca="false">IF(MOD(J291*0.8%*10^(2+1),20)=5, TRUNC(J291*0.8%,2), ROUND(J291*0.8%,2))</f>
        <v>0.98</v>
      </c>
      <c r="O291" s="251" t="n">
        <f aca="false">IF(MOD(IF(CONFIGURACAO_ISSQN!$B$2="Emolumentos Líquidos",J291,SUM(J291:L291))*CONFIGURACAO_ISSQN!$B$1*10^(2+1),20)=5, TRUNC(IF(CONFIGURACAO_ISSQN!$B$2="Emolumentos Líquidos",J291,SUM(J291:L291))*CONFIGURACAO_ISSQN!$B$1,2), ROUND(IF(CONFIGURACAO_ISSQN!$B$2="Emolumentos Líquidos",J291,SUM(J291:L291))*CONFIGURACAO_ISSQN!$B$1,2))</f>
        <v>6.12</v>
      </c>
      <c r="P291" s="253" t="n">
        <f aca="false">SUM(J291:O291)</f>
        <v>159.13</v>
      </c>
      <c r="Q291" s="235"/>
      <c r="R291" s="235"/>
      <c r="AMJ291" s="226"/>
    </row>
    <row r="292" s="222" customFormat="true" ht="32.6" hidden="false" customHeight="true" outlineLevel="0" collapsed="false">
      <c r="B292" s="287" t="s">
        <v>166</v>
      </c>
      <c r="C292" s="228" t="s">
        <v>572</v>
      </c>
      <c r="D292" s="228"/>
      <c r="E292" s="228"/>
      <c r="F292" s="228"/>
      <c r="G292" s="228"/>
      <c r="H292" s="228"/>
      <c r="I292" s="228"/>
      <c r="J292" s="228"/>
      <c r="K292" s="228"/>
      <c r="L292" s="228"/>
      <c r="M292" s="228"/>
      <c r="N292" s="228" t="n">
        <f aca="false">IF(MOD(J292*0.8%*10^(2+1),20)=5, TRUNC(J292*0.8%,2), ROUND(J292*0.8%,2))</f>
        <v>0</v>
      </c>
      <c r="O292" s="228" t="n">
        <f aca="false">IF(MOD(IF(CONFIGURACAO_ISSQN!$B$2="Emolumentos Líquidos",J292,SUM(J292:L292))*CONFIGURACAO_ISSQN!$B$1*10^(2+1),20)=5, TRUNC(IF(CONFIGURACAO_ISSQN!$B$2="Emolumentos Líquidos",J292,SUM(J292:L292))*CONFIGURACAO_ISSQN!$B$1,2), ROUND(IF(CONFIGURACAO_ISSQN!$B$2="Emolumentos Líquidos",J292,SUM(J292:L292))*CONFIGURACAO_ISSQN!$B$1,2))</f>
        <v>0</v>
      </c>
      <c r="P292" s="228"/>
      <c r="Q292" s="235"/>
      <c r="R292" s="288"/>
      <c r="AMJ292" s="226"/>
    </row>
    <row r="293" s="222" customFormat="true" ht="12.8" hidden="false" customHeight="true" outlineLevel="0" collapsed="false">
      <c r="B293" s="287" t="s">
        <v>166</v>
      </c>
      <c r="C293" s="228" t="s">
        <v>573</v>
      </c>
      <c r="D293" s="228"/>
      <c r="E293" s="228"/>
      <c r="F293" s="228"/>
      <c r="G293" s="228"/>
      <c r="H293" s="228"/>
      <c r="I293" s="228"/>
      <c r="J293" s="228"/>
      <c r="K293" s="228"/>
      <c r="L293" s="228"/>
      <c r="M293" s="228"/>
      <c r="N293" s="228" t="n">
        <f aca="false">IF(MOD(J293*0.8%*10^(2+1),20)=5, TRUNC(J293*0.8%,2), ROUND(J293*0.8%,2))</f>
        <v>0</v>
      </c>
      <c r="O293" s="228" t="n">
        <f aca="false">IF(MOD(IF(CONFIGURACAO_ISSQN!$B$2="Emolumentos Líquidos",J293,SUM(J293:L293))*CONFIGURACAO_ISSQN!$B$1*10^(2+1),20)=5, TRUNC(IF(CONFIGURACAO_ISSQN!$B$2="Emolumentos Líquidos",J293,SUM(J293:L293))*CONFIGURACAO_ISSQN!$B$1,2), ROUND(IF(CONFIGURACAO_ISSQN!$B$2="Emolumentos Líquidos",J293,SUM(J293:L293))*CONFIGURACAO_ISSQN!$B$1,2))</f>
        <v>0</v>
      </c>
      <c r="P293" s="228"/>
      <c r="Q293" s="235"/>
      <c r="R293" s="288"/>
      <c r="AMJ293" s="226"/>
    </row>
    <row r="294" s="222" customFormat="true" ht="12.8" hidden="false" customHeight="true" outlineLevel="0" collapsed="false">
      <c r="B294" s="236" t="s">
        <v>166</v>
      </c>
      <c r="C294" s="237" t="s">
        <v>171</v>
      </c>
      <c r="D294" s="237"/>
      <c r="E294" s="238" t="s">
        <v>171</v>
      </c>
      <c r="F294" s="238"/>
      <c r="G294" s="236"/>
      <c r="H294" s="236"/>
      <c r="I294" s="236"/>
      <c r="J294" s="236"/>
      <c r="K294" s="239"/>
      <c r="L294" s="239"/>
      <c r="M294" s="240"/>
      <c r="N294" s="236"/>
      <c r="O294" s="236"/>
      <c r="P294" s="240"/>
      <c r="Q294" s="235"/>
      <c r="R294" s="288"/>
      <c r="AMJ294" s="226"/>
    </row>
    <row r="295" s="222" customFormat="true" ht="12.8" hidden="false" customHeight="false" outlineLevel="0" collapsed="false">
      <c r="B295" s="227" t="s">
        <v>574</v>
      </c>
      <c r="C295" s="241"/>
      <c r="D295" s="242"/>
      <c r="E295" s="242" t="s">
        <v>173</v>
      </c>
      <c r="F295" s="243" t="n">
        <v>1400</v>
      </c>
      <c r="G295" s="262" t="n">
        <f aca="false">$G$159</f>
        <v>152.08</v>
      </c>
      <c r="H295" s="231" t="n">
        <f aca="false">SUM(J295,L295)</f>
        <v>152.08</v>
      </c>
      <c r="I295" s="231" t="n">
        <f aca="false">SUM(J295:M295)</f>
        <v>210.68</v>
      </c>
      <c r="J295" s="231" t="n">
        <f aca="false">IF(MOD(G295*0.93*10^(2+1),20)=5, TRUNC(G295*0.93,2), ROUND(G295*0.93,2))</f>
        <v>141.43</v>
      </c>
      <c r="K295" s="245" t="s">
        <v>166</v>
      </c>
      <c r="L295" s="245" t="n">
        <f aca="false">IF(MOD(G295*0.07*10^(2+1),20)=5, TRUNC(G295*0.07,2), ROUND(G295*0.07,2))</f>
        <v>10.65</v>
      </c>
      <c r="M295" s="234" t="n">
        <f aca="false">$M159</f>
        <v>58.6</v>
      </c>
      <c r="N295" s="227" t="n">
        <f aca="false">IF(MOD(J295*0.8%*10^(2+1),20)=5, TRUNC(J295*0.8%,2), ROUND(J295*0.8%,2))</f>
        <v>1.13</v>
      </c>
      <c r="O295" s="227" t="n">
        <f aca="false">IF(MOD(IF(CONFIGURACAO_ISSQN!$B$2="Emolumentos Líquidos",J295,SUM(J295:L295))*CONFIGURACAO_ISSQN!$B$1*10^(2+1),20)=5, TRUNC(IF(CONFIGURACAO_ISSQN!$B$2="Emolumentos Líquidos",J295,SUM(J295:L295))*CONFIGURACAO_ISSQN!$B$1,2), ROUND(IF(CONFIGURACAO_ISSQN!$B$2="Emolumentos Líquidos",J295,SUM(J295:L295))*CONFIGURACAO_ISSQN!$B$1,2))</f>
        <v>7.07</v>
      </c>
      <c r="P295" s="234" t="n">
        <f aca="false">SUM(J295:O295)</f>
        <v>218.88</v>
      </c>
      <c r="Q295" s="235"/>
      <c r="R295" s="288"/>
      <c r="AMJ295" s="226"/>
    </row>
    <row r="296" s="222" customFormat="true" ht="12.8" hidden="false" customHeight="false" outlineLevel="0" collapsed="false">
      <c r="B296" s="227" t="s">
        <v>575</v>
      </c>
      <c r="C296" s="241" t="s">
        <v>175</v>
      </c>
      <c r="D296" s="246" t="n">
        <f aca="false">F295+0.01</f>
        <v>1400.01</v>
      </c>
      <c r="E296" s="242" t="s">
        <v>173</v>
      </c>
      <c r="F296" s="243" t="n">
        <v>2720</v>
      </c>
      <c r="G296" s="262" t="n">
        <f aca="false">$G$160</f>
        <v>248.07</v>
      </c>
      <c r="H296" s="231" t="n">
        <f aca="false">SUM(J296,L296)</f>
        <v>248.07</v>
      </c>
      <c r="I296" s="231" t="n">
        <f aca="false">SUM(J296:M296)</f>
        <v>343.67</v>
      </c>
      <c r="J296" s="231" t="n">
        <f aca="false">IF(MOD(G296*0.93*10^(2+1),20)=5, TRUNC(G296*0.93,2), ROUND(G296*0.93,2))</f>
        <v>230.71</v>
      </c>
      <c r="K296" s="245" t="s">
        <v>166</v>
      </c>
      <c r="L296" s="245" t="n">
        <f aca="false">IF(MOD(G296*0.07*10^(2+1),20)=5, TRUNC(G296*0.07,2), ROUND(G296*0.07,2))</f>
        <v>17.36</v>
      </c>
      <c r="M296" s="234" t="n">
        <f aca="false">$M160</f>
        <v>95.6</v>
      </c>
      <c r="N296" s="227" t="n">
        <f aca="false">IF(MOD(J296*0.8%*10^(2+1),20)=5, TRUNC(J296*0.8%,2), ROUND(J296*0.8%,2))</f>
        <v>1.85</v>
      </c>
      <c r="O296" s="227" t="n">
        <f aca="false">IF(MOD(IF(CONFIGURACAO_ISSQN!$B$2="Emolumentos Líquidos",J296,SUM(J296:L296))*CONFIGURACAO_ISSQN!$B$1*10^(2+1),20)=5, TRUNC(IF(CONFIGURACAO_ISSQN!$B$2="Emolumentos Líquidos",J296,SUM(J296:L296))*CONFIGURACAO_ISSQN!$B$1,2), ROUND(IF(CONFIGURACAO_ISSQN!$B$2="Emolumentos Líquidos",J296,SUM(J296:L296))*CONFIGURACAO_ISSQN!$B$1,2))</f>
        <v>11.54</v>
      </c>
      <c r="P296" s="234" t="n">
        <f aca="false">SUM(J296:O296)</f>
        <v>357.06</v>
      </c>
      <c r="Q296" s="235"/>
      <c r="R296" s="288"/>
      <c r="AMJ296" s="226"/>
    </row>
    <row r="297" s="222" customFormat="true" ht="12.8" hidden="false" customHeight="false" outlineLevel="0" collapsed="false">
      <c r="B297" s="227" t="s">
        <v>576</v>
      </c>
      <c r="C297" s="241" t="s">
        <v>175</v>
      </c>
      <c r="D297" s="246" t="n">
        <f aca="false">F296+0.01</f>
        <v>2720.01</v>
      </c>
      <c r="E297" s="242" t="s">
        <v>173</v>
      </c>
      <c r="F297" s="243" t="n">
        <v>5440</v>
      </c>
      <c r="G297" s="262" t="n">
        <f aca="false">$G$161</f>
        <v>359.51</v>
      </c>
      <c r="H297" s="231" t="n">
        <f aca="false">SUM(J297,L297)</f>
        <v>359.51</v>
      </c>
      <c r="I297" s="231" t="n">
        <f aca="false">SUM(J297:M297)</f>
        <v>498.03</v>
      </c>
      <c r="J297" s="231" t="n">
        <f aca="false">IF(MOD(G297*0.93*10^(2+1),20)=5, TRUNC(G297*0.93,2), ROUND(G297*0.93,2))</f>
        <v>334.34</v>
      </c>
      <c r="K297" s="245" t="s">
        <v>166</v>
      </c>
      <c r="L297" s="245" t="n">
        <f aca="false">IF(MOD(G297*0.07*10^(2+1),20)=5, TRUNC(G297*0.07,2), ROUND(G297*0.07,2))</f>
        <v>25.17</v>
      </c>
      <c r="M297" s="234" t="n">
        <f aca="false">$M161</f>
        <v>138.52</v>
      </c>
      <c r="N297" s="227" t="n">
        <f aca="false">IF(MOD(J297*0.8%*10^(2+1),20)=5, TRUNC(J297*0.8%,2), ROUND(J297*0.8%,2))</f>
        <v>2.67</v>
      </c>
      <c r="O297" s="227" t="n">
        <f aca="false">IF(MOD(IF(CONFIGURACAO_ISSQN!$B$2="Emolumentos Líquidos",J297,SUM(J297:L297))*CONFIGURACAO_ISSQN!$B$1*10^(2+1),20)=5, TRUNC(IF(CONFIGURACAO_ISSQN!$B$2="Emolumentos Líquidos",J297,SUM(J297:L297))*CONFIGURACAO_ISSQN!$B$1,2), ROUND(IF(CONFIGURACAO_ISSQN!$B$2="Emolumentos Líquidos",J297,SUM(J297:L297))*CONFIGURACAO_ISSQN!$B$1,2))</f>
        <v>16.72</v>
      </c>
      <c r="P297" s="234" t="n">
        <f aca="false">SUM(J297:O297)</f>
        <v>517.42</v>
      </c>
      <c r="Q297" s="235"/>
      <c r="R297" s="288"/>
      <c r="AMJ297" s="226"/>
    </row>
    <row r="298" s="222" customFormat="true" ht="12.8" hidden="false" customHeight="false" outlineLevel="0" collapsed="false">
      <c r="B298" s="227" t="s">
        <v>577</v>
      </c>
      <c r="C298" s="241" t="s">
        <v>175</v>
      </c>
      <c r="D298" s="246" t="n">
        <f aca="false">F297+0.01</f>
        <v>5440.01</v>
      </c>
      <c r="E298" s="242" t="s">
        <v>173</v>
      </c>
      <c r="F298" s="243" t="n">
        <v>7000</v>
      </c>
      <c r="G298" s="262" t="n">
        <f aca="false">$G$162</f>
        <v>497.69</v>
      </c>
      <c r="H298" s="231" t="n">
        <f aca="false">SUM(J298,L298)</f>
        <v>497.69</v>
      </c>
      <c r="I298" s="231" t="n">
        <f aca="false">SUM(J298:M298)</f>
        <v>689.47</v>
      </c>
      <c r="J298" s="231" t="n">
        <f aca="false">IF(MOD(G298*0.93*10^(2+1),20)=5, TRUNC(G298*0.93,2), ROUND(G298*0.93,2))</f>
        <v>462.85</v>
      </c>
      <c r="K298" s="245" t="s">
        <v>166</v>
      </c>
      <c r="L298" s="245" t="n">
        <f aca="false">IF(MOD(G298*0.07*10^(2+1),20)=5, TRUNC(G298*0.07,2), ROUND(G298*0.07,2))</f>
        <v>34.84</v>
      </c>
      <c r="M298" s="234" t="n">
        <f aca="false">$M162</f>
        <v>191.78</v>
      </c>
      <c r="N298" s="227" t="n">
        <f aca="false">IF(MOD(J298*0.8%*10^(2+1),20)=5, TRUNC(J298*0.8%,2), ROUND(J298*0.8%,2))</f>
        <v>3.7</v>
      </c>
      <c r="O298" s="227" t="n">
        <f aca="false">IF(MOD(IF(CONFIGURACAO_ISSQN!$B$2="Emolumentos Líquidos",J298,SUM(J298:L298))*CONFIGURACAO_ISSQN!$B$1*10^(2+1),20)=5, TRUNC(IF(CONFIGURACAO_ISSQN!$B$2="Emolumentos Líquidos",J298,SUM(J298:L298))*CONFIGURACAO_ISSQN!$B$1,2), ROUND(IF(CONFIGURACAO_ISSQN!$B$2="Emolumentos Líquidos",J298,SUM(J298:L298))*CONFIGURACAO_ISSQN!$B$1,2))</f>
        <v>23.14</v>
      </c>
      <c r="P298" s="234" t="n">
        <f aca="false">SUM(J298:O298)</f>
        <v>716.31</v>
      </c>
      <c r="Q298" s="235"/>
      <c r="R298" s="288"/>
      <c r="AMJ298" s="226"/>
    </row>
    <row r="299" s="222" customFormat="true" ht="12.8" hidden="false" customHeight="false" outlineLevel="0" collapsed="false">
      <c r="B299" s="227" t="s">
        <v>578</v>
      </c>
      <c r="C299" s="241" t="s">
        <v>175</v>
      </c>
      <c r="D299" s="246" t="n">
        <f aca="false">F298+0.01</f>
        <v>7000.01</v>
      </c>
      <c r="E299" s="242" t="s">
        <v>173</v>
      </c>
      <c r="F299" s="243" t="n">
        <v>14000</v>
      </c>
      <c r="G299" s="262" t="n">
        <f aca="false">$G$163</f>
        <v>663.72</v>
      </c>
      <c r="H299" s="231" t="n">
        <f aca="false">SUM(J299,L299)</f>
        <v>663.72</v>
      </c>
      <c r="I299" s="231" t="n">
        <f aca="false">SUM(J299:M299)</f>
        <v>919.44</v>
      </c>
      <c r="J299" s="231" t="n">
        <f aca="false">IF(MOD(G299*0.93*10^(2+1),20)=5, TRUNC(G299*0.93,2), ROUND(G299*0.93,2))</f>
        <v>617.26</v>
      </c>
      <c r="K299" s="245" t="s">
        <v>166</v>
      </c>
      <c r="L299" s="245" t="n">
        <f aca="false">IF(MOD(G299*0.07*10^(2+1),20)=5, TRUNC(G299*0.07,2), ROUND(G299*0.07,2))</f>
        <v>46.46</v>
      </c>
      <c r="M299" s="234" t="n">
        <f aca="false">$M163</f>
        <v>255.72</v>
      </c>
      <c r="N299" s="227" t="n">
        <f aca="false">IF(MOD(J299*0.8%*10^(2+1),20)=5, TRUNC(J299*0.8%,2), ROUND(J299*0.8%,2))</f>
        <v>4.94</v>
      </c>
      <c r="O299" s="227" t="n">
        <f aca="false">IF(MOD(IF(CONFIGURACAO_ISSQN!$B$2="Emolumentos Líquidos",J299,SUM(J299:L299))*CONFIGURACAO_ISSQN!$B$1*10^(2+1),20)=5, TRUNC(IF(CONFIGURACAO_ISSQN!$B$2="Emolumentos Líquidos",J299,SUM(J299:L299))*CONFIGURACAO_ISSQN!$B$1,2), ROUND(IF(CONFIGURACAO_ISSQN!$B$2="Emolumentos Líquidos",J299,SUM(J299:L299))*CONFIGURACAO_ISSQN!$B$1,2))</f>
        <v>30.86</v>
      </c>
      <c r="P299" s="234" t="n">
        <f aca="false">SUM(J299:O299)</f>
        <v>955.24</v>
      </c>
      <c r="Q299" s="235"/>
      <c r="R299" s="288"/>
      <c r="AMJ299" s="226"/>
    </row>
    <row r="300" s="222" customFormat="true" ht="12.8" hidden="false" customHeight="false" outlineLevel="0" collapsed="false">
      <c r="B300" s="227" t="s">
        <v>579</v>
      </c>
      <c r="C300" s="241" t="s">
        <v>175</v>
      </c>
      <c r="D300" s="246" t="n">
        <f aca="false">F299+0.01</f>
        <v>14000.01</v>
      </c>
      <c r="E300" s="242" t="s">
        <v>173</v>
      </c>
      <c r="F300" s="243" t="n">
        <v>28000</v>
      </c>
      <c r="G300" s="262" t="n">
        <f aca="false">$G$164</f>
        <v>857.45</v>
      </c>
      <c r="H300" s="231" t="n">
        <f aca="false">SUM(J300,L300)</f>
        <v>857.45</v>
      </c>
      <c r="I300" s="231" t="n">
        <f aca="false">SUM(J300:M300)</f>
        <v>1187.87</v>
      </c>
      <c r="J300" s="231" t="n">
        <f aca="false">IF(MOD(G300*0.93*10^(2+1),20)=5, TRUNC(G300*0.93,2), ROUND(G300*0.93,2))</f>
        <v>797.43</v>
      </c>
      <c r="K300" s="245" t="s">
        <v>166</v>
      </c>
      <c r="L300" s="245" t="n">
        <f aca="false">IF(MOD(G300*0.07*10^(2+1),20)=5, TRUNC(G300*0.07,2), ROUND(G300*0.07,2))</f>
        <v>60.02</v>
      </c>
      <c r="M300" s="234" t="n">
        <f aca="false">$M164</f>
        <v>330.42</v>
      </c>
      <c r="N300" s="227" t="n">
        <f aca="false">IF(MOD(J300*0.8%*10^(2+1),20)=5, TRUNC(J300*0.8%,2), ROUND(J300*0.8%,2))</f>
        <v>6.38</v>
      </c>
      <c r="O300" s="227" t="n">
        <f aca="false">IF(MOD(IF(CONFIGURACAO_ISSQN!$B$2="Emolumentos Líquidos",J300,SUM(J300:L300))*CONFIGURACAO_ISSQN!$B$1*10^(2+1),20)=5, TRUNC(IF(CONFIGURACAO_ISSQN!$B$2="Emolumentos Líquidos",J300,SUM(J300:L300))*CONFIGURACAO_ISSQN!$B$1,2), ROUND(IF(CONFIGURACAO_ISSQN!$B$2="Emolumentos Líquidos",J300,SUM(J300:L300))*CONFIGURACAO_ISSQN!$B$1,2))</f>
        <v>39.87</v>
      </c>
      <c r="P300" s="234" t="n">
        <f aca="false">SUM(J300:O300)</f>
        <v>1234.12</v>
      </c>
      <c r="Q300" s="235"/>
      <c r="R300" s="288"/>
      <c r="AMJ300" s="226"/>
    </row>
    <row r="301" s="222" customFormat="true" ht="12.8" hidden="false" customHeight="false" outlineLevel="0" collapsed="false">
      <c r="B301" s="227" t="s">
        <v>580</v>
      </c>
      <c r="C301" s="241" t="s">
        <v>175</v>
      </c>
      <c r="D301" s="246" t="n">
        <f aca="false">F300+0.01</f>
        <v>28000.01</v>
      </c>
      <c r="E301" s="242" t="s">
        <v>173</v>
      </c>
      <c r="F301" s="243" t="n">
        <v>42000</v>
      </c>
      <c r="G301" s="262" t="n">
        <f aca="false">$G$165</f>
        <v>1078.53</v>
      </c>
      <c r="H301" s="231" t="n">
        <f aca="false">SUM(J301,L301)</f>
        <v>1078.53</v>
      </c>
      <c r="I301" s="231" t="n">
        <f aca="false">SUM(J301:M301)</f>
        <v>1494.12</v>
      </c>
      <c r="J301" s="231" t="n">
        <f aca="false">IF(MOD(G301*0.93*10^(2+1),20)=5, TRUNC(G301*0.93,2), ROUND(G301*0.93,2))</f>
        <v>1003.03</v>
      </c>
      <c r="K301" s="245" t="s">
        <v>166</v>
      </c>
      <c r="L301" s="245" t="n">
        <f aca="false">IF(MOD(G301*0.07*10^(2+1),20)=5, TRUNC(G301*0.07,2), ROUND(G301*0.07,2))</f>
        <v>75.5</v>
      </c>
      <c r="M301" s="234" t="n">
        <f aca="false">$M165</f>
        <v>415.59</v>
      </c>
      <c r="N301" s="227" t="n">
        <f aca="false">IF(MOD(J301*0.8%*10^(2+1),20)=5, TRUNC(J301*0.8%,2), ROUND(J301*0.8%,2))</f>
        <v>8.02</v>
      </c>
      <c r="O301" s="227" t="n">
        <f aca="false">IF(MOD(IF(CONFIGURACAO_ISSQN!$B$2="Emolumentos Líquidos",J301,SUM(J301:L301))*CONFIGURACAO_ISSQN!$B$1*10^(2+1),20)=5, TRUNC(IF(CONFIGURACAO_ISSQN!$B$2="Emolumentos Líquidos",J301,SUM(J301:L301))*CONFIGURACAO_ISSQN!$B$1,2), ROUND(IF(CONFIGURACAO_ISSQN!$B$2="Emolumentos Líquidos",J301,SUM(J301:L301))*CONFIGURACAO_ISSQN!$B$1,2))</f>
        <v>50.15</v>
      </c>
      <c r="P301" s="234" t="n">
        <f aca="false">SUM(J301:O301)</f>
        <v>1552.29</v>
      </c>
      <c r="Q301" s="235"/>
      <c r="R301" s="288"/>
      <c r="AMJ301" s="226"/>
    </row>
    <row r="302" s="222" customFormat="true" ht="12.8" hidden="false" customHeight="false" outlineLevel="0" collapsed="false">
      <c r="B302" s="227" t="s">
        <v>581</v>
      </c>
      <c r="C302" s="241" t="s">
        <v>175</v>
      </c>
      <c r="D302" s="246" t="n">
        <f aca="false">F301+0.01</f>
        <v>42000.01</v>
      </c>
      <c r="E302" s="242" t="s">
        <v>173</v>
      </c>
      <c r="F302" s="243" t="n">
        <v>56000</v>
      </c>
      <c r="G302" s="262" t="n">
        <f aca="false">$G$166</f>
        <v>1327.66</v>
      </c>
      <c r="H302" s="231" t="n">
        <f aca="false">SUM(J302,L302)</f>
        <v>1327.66</v>
      </c>
      <c r="I302" s="231" t="n">
        <f aca="false">SUM(J302:M302)</f>
        <v>1839.21</v>
      </c>
      <c r="J302" s="231" t="n">
        <f aca="false">IF(MOD(G302*0.93*10^(2+1),20)=5, TRUNC(G302*0.93,2), ROUND(G302*0.93,2))</f>
        <v>1234.72</v>
      </c>
      <c r="K302" s="245" t="s">
        <v>166</v>
      </c>
      <c r="L302" s="245" t="n">
        <f aca="false">IF(MOD(G302*0.07*10^(2+1),20)=5, TRUNC(G302*0.07,2), ROUND(G302*0.07,2))</f>
        <v>92.94</v>
      </c>
      <c r="M302" s="234" t="n">
        <f aca="false">$M166</f>
        <v>511.55</v>
      </c>
      <c r="N302" s="227" t="n">
        <f aca="false">IF(MOD(J302*0.8%*10^(2+1),20)=5, TRUNC(J302*0.8%,2), ROUND(J302*0.8%,2))</f>
        <v>9.88</v>
      </c>
      <c r="O302" s="227" t="n">
        <f aca="false">IF(MOD(IF(CONFIGURACAO_ISSQN!$B$2="Emolumentos Líquidos",J302,SUM(J302:L302))*CONFIGURACAO_ISSQN!$B$1*10^(2+1),20)=5, TRUNC(IF(CONFIGURACAO_ISSQN!$B$2="Emolumentos Líquidos",J302,SUM(J302:L302))*CONFIGURACAO_ISSQN!$B$1,2), ROUND(IF(CONFIGURACAO_ISSQN!$B$2="Emolumentos Líquidos",J302,SUM(J302:L302))*CONFIGURACAO_ISSQN!$B$1,2))</f>
        <v>61.74</v>
      </c>
      <c r="P302" s="234" t="n">
        <f aca="false">SUM(J302:O302)</f>
        <v>1910.83</v>
      </c>
      <c r="Q302" s="235"/>
      <c r="R302" s="288"/>
      <c r="AMJ302" s="226"/>
    </row>
    <row r="303" s="222" customFormat="true" ht="12.8" hidden="false" customHeight="false" outlineLevel="0" collapsed="false">
      <c r="B303" s="227" t="s">
        <v>582</v>
      </c>
      <c r="C303" s="241" t="s">
        <v>175</v>
      </c>
      <c r="D303" s="246" t="n">
        <f aca="false">F302+0.01</f>
        <v>56000.01</v>
      </c>
      <c r="E303" s="242" t="s">
        <v>173</v>
      </c>
      <c r="F303" s="243" t="n">
        <v>70000</v>
      </c>
      <c r="G303" s="262" t="n">
        <f aca="false">$G$167</f>
        <v>1604.3</v>
      </c>
      <c r="H303" s="231" t="n">
        <f aca="false">SUM(J303,L303)</f>
        <v>1604.3</v>
      </c>
      <c r="I303" s="231" t="n">
        <f aca="false">SUM(J303:M303)</f>
        <v>2222.48</v>
      </c>
      <c r="J303" s="231" t="n">
        <f aca="false">IF(MOD(G303*0.93*10^(2+1),20)=5, TRUNC(G303*0.93,2), ROUND(G303*0.93,2))</f>
        <v>1492</v>
      </c>
      <c r="K303" s="245" t="s">
        <v>166</v>
      </c>
      <c r="L303" s="245" t="n">
        <f aca="false">IF(MOD(G303*0.07*10^(2+1),20)=5, TRUNC(G303*0.07,2), ROUND(G303*0.07,2))</f>
        <v>112.3</v>
      </c>
      <c r="M303" s="234" t="n">
        <f aca="false">$M167</f>
        <v>618.18</v>
      </c>
      <c r="N303" s="227" t="n">
        <f aca="false">IF(MOD(J303*0.8%*10^(2+1),20)=5, TRUNC(J303*0.8%,2), ROUND(J303*0.8%,2))</f>
        <v>11.94</v>
      </c>
      <c r="O303" s="227" t="n">
        <f aca="false">IF(MOD(IF(CONFIGURACAO_ISSQN!$B$2="Emolumentos Líquidos",J303,SUM(J303:L303))*CONFIGURACAO_ISSQN!$B$1*10^(2+1),20)=5, TRUNC(IF(CONFIGURACAO_ISSQN!$B$2="Emolumentos Líquidos",J303,SUM(J303:L303))*CONFIGURACAO_ISSQN!$B$1,2), ROUND(IF(CONFIGURACAO_ISSQN!$B$2="Emolumentos Líquidos",J303,SUM(J303:L303))*CONFIGURACAO_ISSQN!$B$1,2))</f>
        <v>74.6</v>
      </c>
      <c r="P303" s="234" t="n">
        <f aca="false">SUM(J303:O303)</f>
        <v>2309.02</v>
      </c>
      <c r="Q303" s="235"/>
      <c r="R303" s="288"/>
      <c r="AMJ303" s="226"/>
    </row>
    <row r="304" s="222" customFormat="true" ht="12.8" hidden="false" customHeight="false" outlineLevel="0" collapsed="false">
      <c r="B304" s="227" t="s">
        <v>583</v>
      </c>
      <c r="C304" s="241" t="s">
        <v>175</v>
      </c>
      <c r="D304" s="246" t="n">
        <f aca="false">F303+0.01</f>
        <v>70000.01</v>
      </c>
      <c r="E304" s="242" t="s">
        <v>173</v>
      </c>
      <c r="F304" s="243" t="n">
        <v>105000</v>
      </c>
      <c r="G304" s="262" t="n">
        <f aca="false">$G$168</f>
        <v>2019.13</v>
      </c>
      <c r="H304" s="231" t="n">
        <f aca="false">SUM(J304,L304)</f>
        <v>2019.13</v>
      </c>
      <c r="I304" s="231" t="n">
        <f aca="false">SUM(J304:M304)</f>
        <v>2797.13</v>
      </c>
      <c r="J304" s="231" t="n">
        <f aca="false">IF(MOD(G304*0.93*10^(2+1),20)=5, TRUNC(G304*0.93,2), ROUND(G304*0.93,2))</f>
        <v>1877.79</v>
      </c>
      <c r="K304" s="245" t="s">
        <v>166</v>
      </c>
      <c r="L304" s="245" t="n">
        <f aca="false">IF(MOD(G304*0.07*10^(2+1),20)=5, TRUNC(G304*0.07,2), ROUND(G304*0.07,2))</f>
        <v>141.34</v>
      </c>
      <c r="M304" s="234" t="n">
        <f aca="false">$M168</f>
        <v>778</v>
      </c>
      <c r="N304" s="227" t="n">
        <f aca="false">IF(MOD(J304*0.8%*10^(2+1),20)=5, TRUNC(J304*0.8%,2), ROUND(J304*0.8%,2))</f>
        <v>15.02</v>
      </c>
      <c r="O304" s="227" t="n">
        <f aca="false">IF(MOD(IF(CONFIGURACAO_ISSQN!$B$2="Emolumentos Líquidos",J304,SUM(J304:L304))*CONFIGURACAO_ISSQN!$B$1*10^(2+1),20)=5, TRUNC(IF(CONFIGURACAO_ISSQN!$B$2="Emolumentos Líquidos",J304,SUM(J304:L304))*CONFIGURACAO_ISSQN!$B$1,2), ROUND(IF(CONFIGURACAO_ISSQN!$B$2="Emolumentos Líquidos",J304,SUM(J304:L304))*CONFIGURACAO_ISSQN!$B$1,2))</f>
        <v>93.89</v>
      </c>
      <c r="P304" s="234" t="n">
        <f aca="false">SUM(J304:O304)</f>
        <v>2906.04</v>
      </c>
      <c r="Q304" s="235"/>
      <c r="R304" s="288"/>
      <c r="AMJ304" s="226"/>
    </row>
    <row r="305" s="222" customFormat="true" ht="12.8" hidden="false" customHeight="false" outlineLevel="0" collapsed="false">
      <c r="B305" s="227" t="s">
        <v>584</v>
      </c>
      <c r="C305" s="241" t="s">
        <v>175</v>
      </c>
      <c r="D305" s="246" t="n">
        <f aca="false">F304+0.01</f>
        <v>105000.01</v>
      </c>
      <c r="E305" s="242" t="s">
        <v>173</v>
      </c>
      <c r="F305" s="243" t="n">
        <v>140000</v>
      </c>
      <c r="G305" s="262" t="n">
        <f aca="false">$G$169</f>
        <v>2427.25</v>
      </c>
      <c r="H305" s="231" t="n">
        <f aca="false">SUM(J305,L305)</f>
        <v>2427.25</v>
      </c>
      <c r="I305" s="231" t="n">
        <f aca="false">SUM(J305:M305)</f>
        <v>3555.1</v>
      </c>
      <c r="J305" s="231" t="n">
        <f aca="false">IF(MOD(G305*0.93*10^(2+1),20)=5, TRUNC(G305*0.93,2), ROUND(G305*0.93,2))</f>
        <v>2257.34</v>
      </c>
      <c r="K305" s="245" t="s">
        <v>166</v>
      </c>
      <c r="L305" s="245" t="n">
        <f aca="false">IF(MOD(G305*0.07*10^(2+1),20)=5, TRUNC(G305*0.07,2), ROUND(G305*0.07,2))</f>
        <v>169.91</v>
      </c>
      <c r="M305" s="234" t="n">
        <f aca="false">$M169</f>
        <v>1127.85</v>
      </c>
      <c r="N305" s="227" t="n">
        <f aca="false">IF(MOD(J305*0.8%*10^(2+1),20)=5, TRUNC(J305*0.8%,2), ROUND(J305*0.8%,2))</f>
        <v>18.06</v>
      </c>
      <c r="O305" s="227" t="n">
        <f aca="false">IF(MOD(IF(CONFIGURACAO_ISSQN!$B$2="Emolumentos Líquidos",J305,SUM(J305:L305))*CONFIGURACAO_ISSQN!$B$1*10^(2+1),20)=5, TRUNC(IF(CONFIGURACAO_ISSQN!$B$2="Emolumentos Líquidos",J305,SUM(J305:L305))*CONFIGURACAO_ISSQN!$B$1,2), ROUND(IF(CONFIGURACAO_ISSQN!$B$2="Emolumentos Líquidos",J305,SUM(J305:L305))*CONFIGURACAO_ISSQN!$B$1,2))</f>
        <v>112.87</v>
      </c>
      <c r="P305" s="234" t="n">
        <f aca="false">SUM(J305:O305)</f>
        <v>3686.03</v>
      </c>
      <c r="Q305" s="235"/>
      <c r="R305" s="288"/>
      <c r="AMJ305" s="226"/>
    </row>
    <row r="306" s="222" customFormat="true" ht="12.8" hidden="false" customHeight="false" outlineLevel="0" collapsed="false">
      <c r="B306" s="227" t="s">
        <v>585</v>
      </c>
      <c r="C306" s="241" t="s">
        <v>175</v>
      </c>
      <c r="D306" s="246" t="n">
        <f aca="false">F305+0.01</f>
        <v>140000.01</v>
      </c>
      <c r="E306" s="242" t="s">
        <v>173</v>
      </c>
      <c r="F306" s="243" t="n">
        <v>175000</v>
      </c>
      <c r="G306" s="262" t="n">
        <f aca="false">$G$170</f>
        <v>2595.58</v>
      </c>
      <c r="H306" s="231" t="n">
        <f aca="false">SUM(J306,L306)</f>
        <v>2595.58</v>
      </c>
      <c r="I306" s="231" t="n">
        <f aca="false">SUM(J306:M306)</f>
        <v>3801.73</v>
      </c>
      <c r="J306" s="231" t="n">
        <f aca="false">IF(MOD(G306*0.93*10^(2+1),20)=5, TRUNC(G306*0.93,2), ROUND(G306*0.93,2))</f>
        <v>2413.89</v>
      </c>
      <c r="K306" s="245" t="s">
        <v>166</v>
      </c>
      <c r="L306" s="245" t="n">
        <f aca="false">IF(MOD(G306*0.07*10^(2+1),20)=5, TRUNC(G306*0.07,2), ROUND(G306*0.07,2))</f>
        <v>181.69</v>
      </c>
      <c r="M306" s="234" t="n">
        <f aca="false">$M170</f>
        <v>1206.15</v>
      </c>
      <c r="N306" s="227" t="n">
        <f aca="false">IF(MOD(J306*0.8%*10^(2+1),20)=5, TRUNC(J306*0.8%,2), ROUND(J306*0.8%,2))</f>
        <v>19.31</v>
      </c>
      <c r="O306" s="227" t="n">
        <f aca="false">IF(MOD(IF(CONFIGURACAO_ISSQN!$B$2="Emolumentos Líquidos",J306,SUM(J306:L306))*CONFIGURACAO_ISSQN!$B$1*10^(2+1),20)=5, TRUNC(IF(CONFIGURACAO_ISSQN!$B$2="Emolumentos Líquidos",J306,SUM(J306:L306))*CONFIGURACAO_ISSQN!$B$1,2), ROUND(IF(CONFIGURACAO_ISSQN!$B$2="Emolumentos Líquidos",J306,SUM(J306:L306))*CONFIGURACAO_ISSQN!$B$1,2))</f>
        <v>120.69</v>
      </c>
      <c r="P306" s="234" t="n">
        <f aca="false">SUM(J306:O306)</f>
        <v>3941.73</v>
      </c>
      <c r="Q306" s="235"/>
      <c r="R306" s="288"/>
      <c r="AMJ306" s="226"/>
    </row>
    <row r="307" s="222" customFormat="true" ht="12.8" hidden="false" customHeight="false" outlineLevel="0" collapsed="false">
      <c r="B307" s="227" t="s">
        <v>586</v>
      </c>
      <c r="C307" s="241" t="s">
        <v>175</v>
      </c>
      <c r="D307" s="246" t="n">
        <f aca="false">F306+0.01</f>
        <v>175000.01</v>
      </c>
      <c r="E307" s="242" t="s">
        <v>173</v>
      </c>
      <c r="F307" s="243" t="n">
        <v>210000</v>
      </c>
      <c r="G307" s="262" t="n">
        <f aca="false">$G$171</f>
        <v>2764.26</v>
      </c>
      <c r="H307" s="231" t="n">
        <f aca="false">SUM(J307,L307)</f>
        <v>2764.26</v>
      </c>
      <c r="I307" s="231" t="n">
        <f aca="false">SUM(J307:M307)</f>
        <v>4048.79</v>
      </c>
      <c r="J307" s="231" t="n">
        <f aca="false">IF(MOD(G307*0.93*10^(2+1),20)=5, TRUNC(G307*0.93,2), ROUND(G307*0.93,2))</f>
        <v>2570.76</v>
      </c>
      <c r="K307" s="245" t="s">
        <v>166</v>
      </c>
      <c r="L307" s="245" t="n">
        <f aca="false">IF(MOD(G307*0.07*10^(2+1),20)=5, TRUNC(G307*0.07,2), ROUND(G307*0.07,2))</f>
        <v>193.5</v>
      </c>
      <c r="M307" s="234" t="n">
        <f aca="false">$M171</f>
        <v>1284.53</v>
      </c>
      <c r="N307" s="227" t="n">
        <f aca="false">IF(MOD(J307*0.8%*10^(2+1),20)=5, TRUNC(J307*0.8%,2), ROUND(J307*0.8%,2))</f>
        <v>20.57</v>
      </c>
      <c r="O307" s="227" t="n">
        <f aca="false">IF(MOD(IF(CONFIGURACAO_ISSQN!$B$2="Emolumentos Líquidos",J307,SUM(J307:L307))*CONFIGURACAO_ISSQN!$B$1*10^(2+1),20)=5, TRUNC(IF(CONFIGURACAO_ISSQN!$B$2="Emolumentos Líquidos",J307,SUM(J307:L307))*CONFIGURACAO_ISSQN!$B$1,2), ROUND(IF(CONFIGURACAO_ISSQN!$B$2="Emolumentos Líquidos",J307,SUM(J307:L307))*CONFIGURACAO_ISSQN!$B$1,2))</f>
        <v>128.54</v>
      </c>
      <c r="P307" s="234" t="n">
        <f aca="false">SUM(J307:O307)</f>
        <v>4197.9</v>
      </c>
      <c r="Q307" s="235"/>
      <c r="R307" s="288"/>
      <c r="AMJ307" s="226"/>
    </row>
    <row r="308" s="222" customFormat="true" ht="12.8" hidden="false" customHeight="false" outlineLevel="0" collapsed="false">
      <c r="B308" s="227" t="s">
        <v>587</v>
      </c>
      <c r="C308" s="241" t="s">
        <v>175</v>
      </c>
      <c r="D308" s="246" t="n">
        <f aca="false">F307+0.01</f>
        <v>210000.01</v>
      </c>
      <c r="E308" s="242" t="s">
        <v>173</v>
      </c>
      <c r="F308" s="243" t="n">
        <v>280000</v>
      </c>
      <c r="G308" s="262" t="n">
        <f aca="false">$G$172</f>
        <v>2933.41</v>
      </c>
      <c r="H308" s="231" t="n">
        <f aca="false">SUM(J308,L308)</f>
        <v>2933.41</v>
      </c>
      <c r="I308" s="231" t="n">
        <f aca="false">SUM(J308:M308)</f>
        <v>4558.68</v>
      </c>
      <c r="J308" s="231" t="n">
        <f aca="false">IF(MOD(G308*0.93*10^(2+1),20)=5, TRUNC(G308*0.93,2), ROUND(G308*0.93,2))</f>
        <v>2728.07</v>
      </c>
      <c r="K308" s="245" t="s">
        <v>166</v>
      </c>
      <c r="L308" s="245" t="n">
        <f aca="false">IF(MOD(G308*0.07*10^(2+1),20)=5, TRUNC(G308*0.07,2), ROUND(G308*0.07,2))</f>
        <v>205.34</v>
      </c>
      <c r="M308" s="234" t="n">
        <f aca="false">$M172</f>
        <v>1625.27</v>
      </c>
      <c r="N308" s="227" t="n">
        <f aca="false">IF(MOD(J308*0.8%*10^(2+1),20)=5, TRUNC(J308*0.8%,2), ROUND(J308*0.8%,2))</f>
        <v>21.82</v>
      </c>
      <c r="O308" s="227" t="n">
        <f aca="false">IF(MOD(IF(CONFIGURACAO_ISSQN!$B$2="Emolumentos Líquidos",J308,SUM(J308:L308))*CONFIGURACAO_ISSQN!$B$1*10^(2+1),20)=5, TRUNC(IF(CONFIGURACAO_ISSQN!$B$2="Emolumentos Líquidos",J308,SUM(J308:L308))*CONFIGURACAO_ISSQN!$B$1,2), ROUND(IF(CONFIGURACAO_ISSQN!$B$2="Emolumentos Líquidos",J308,SUM(J308:L308))*CONFIGURACAO_ISSQN!$B$1,2))</f>
        <v>136.4</v>
      </c>
      <c r="P308" s="234" t="n">
        <f aca="false">SUM(J308:O308)</f>
        <v>4716.9</v>
      </c>
      <c r="Q308" s="235"/>
      <c r="R308" s="288"/>
      <c r="AMJ308" s="226"/>
    </row>
    <row r="309" s="222" customFormat="true" ht="12.8" hidden="false" customHeight="false" outlineLevel="0" collapsed="false">
      <c r="B309" s="227" t="s">
        <v>588</v>
      </c>
      <c r="C309" s="241" t="s">
        <v>175</v>
      </c>
      <c r="D309" s="246" t="n">
        <f aca="false">F308+0.01</f>
        <v>280000.01</v>
      </c>
      <c r="E309" s="242" t="s">
        <v>173</v>
      </c>
      <c r="F309" s="243" t="n">
        <v>350000</v>
      </c>
      <c r="G309" s="262" t="n">
        <f aca="false">$G$173</f>
        <v>3014.14</v>
      </c>
      <c r="H309" s="231" t="n">
        <f aca="false">SUM(J309,L309)</f>
        <v>3014.14</v>
      </c>
      <c r="I309" s="231" t="n">
        <f aca="false">SUM(J309:M309)</f>
        <v>4684.27</v>
      </c>
      <c r="J309" s="231" t="n">
        <f aca="false">IF(MOD(G309*0.93*10^(2+1),20)=5, TRUNC(G309*0.93,2), ROUND(G309*0.93,2))</f>
        <v>2803.15</v>
      </c>
      <c r="K309" s="245" t="s">
        <v>166</v>
      </c>
      <c r="L309" s="245" t="n">
        <f aca="false">IF(MOD(G309*0.07*10^(2+1),20)=5, TRUNC(G309*0.07,2), ROUND(G309*0.07,2))</f>
        <v>210.99</v>
      </c>
      <c r="M309" s="234" t="n">
        <f aca="false">$M173</f>
        <v>1670.13</v>
      </c>
      <c r="N309" s="227" t="n">
        <f aca="false">IF(MOD(J309*0.8%*10^(2+1),20)=5, TRUNC(J309*0.8%,2), ROUND(J309*0.8%,2))</f>
        <v>22.43</v>
      </c>
      <c r="O309" s="227" t="n">
        <f aca="false">IF(MOD(IF(CONFIGURACAO_ISSQN!$B$2="Emolumentos Líquidos",J309,SUM(J309:L309))*CONFIGURACAO_ISSQN!$B$1*10^(2+1),20)=5, TRUNC(IF(CONFIGURACAO_ISSQN!$B$2="Emolumentos Líquidos",J309,SUM(J309:L309))*CONFIGURACAO_ISSQN!$B$1,2), ROUND(IF(CONFIGURACAO_ISSQN!$B$2="Emolumentos Líquidos",J309,SUM(J309:L309))*CONFIGURACAO_ISSQN!$B$1,2))</f>
        <v>140.16</v>
      </c>
      <c r="P309" s="234" t="n">
        <f aca="false">SUM(J309:O309)</f>
        <v>4846.86</v>
      </c>
      <c r="Q309" s="235"/>
      <c r="R309" s="288"/>
      <c r="AMJ309" s="226"/>
    </row>
    <row r="310" s="222" customFormat="true" ht="12.8" hidden="false" customHeight="false" outlineLevel="0" collapsed="false">
      <c r="B310" s="227" t="s">
        <v>589</v>
      </c>
      <c r="C310" s="241" t="s">
        <v>175</v>
      </c>
      <c r="D310" s="246" t="n">
        <f aca="false">F309+0.01</f>
        <v>350000.01</v>
      </c>
      <c r="E310" s="242" t="s">
        <v>173</v>
      </c>
      <c r="F310" s="243" t="n">
        <v>420000</v>
      </c>
      <c r="G310" s="262" t="n">
        <f aca="false">$G$174</f>
        <v>3095.31</v>
      </c>
      <c r="H310" s="231" t="n">
        <f aca="false">SUM(J310,L310)</f>
        <v>3095.31</v>
      </c>
      <c r="I310" s="231" t="n">
        <f aca="false">SUM(J310:M310)</f>
        <v>4810.41</v>
      </c>
      <c r="J310" s="231" t="n">
        <f aca="false">IF(MOD(G310*0.93*10^(2+1),20)=5, TRUNC(G310*0.93,2), ROUND(G310*0.93,2))</f>
        <v>2878.64</v>
      </c>
      <c r="K310" s="245" t="s">
        <v>166</v>
      </c>
      <c r="L310" s="245" t="n">
        <f aca="false">IF(MOD(G310*0.07*10^(2+1),20)=5, TRUNC(G310*0.07,2), ROUND(G310*0.07,2))</f>
        <v>216.67</v>
      </c>
      <c r="M310" s="234" t="n">
        <f aca="false">$M174</f>
        <v>1715.1</v>
      </c>
      <c r="N310" s="227" t="n">
        <f aca="false">IF(MOD(J310*0.8%*10^(2+1),20)=5, TRUNC(J310*0.8%,2), ROUND(J310*0.8%,2))</f>
        <v>23.03</v>
      </c>
      <c r="O310" s="227" t="n">
        <f aca="false">IF(MOD(IF(CONFIGURACAO_ISSQN!$B$2="Emolumentos Líquidos",J310,SUM(J310:L310))*CONFIGURACAO_ISSQN!$B$1*10^(2+1),20)=5, TRUNC(IF(CONFIGURACAO_ISSQN!$B$2="Emolumentos Líquidos",J310,SUM(J310:L310))*CONFIGURACAO_ISSQN!$B$1,2), ROUND(IF(CONFIGURACAO_ISSQN!$B$2="Emolumentos Líquidos",J310,SUM(J310:L310))*CONFIGURACAO_ISSQN!$B$1,2))</f>
        <v>143.93</v>
      </c>
      <c r="P310" s="234" t="n">
        <f aca="false">SUM(J310:O310)</f>
        <v>4977.37</v>
      </c>
      <c r="Q310" s="235"/>
      <c r="R310" s="288"/>
      <c r="AMJ310" s="226"/>
    </row>
    <row r="311" s="222" customFormat="true" ht="12.8" hidden="false" customHeight="false" outlineLevel="0" collapsed="false">
      <c r="B311" s="227" t="s">
        <v>590</v>
      </c>
      <c r="C311" s="241" t="s">
        <v>175</v>
      </c>
      <c r="D311" s="246" t="n">
        <f aca="false">F310+0.01</f>
        <v>420000.01</v>
      </c>
      <c r="E311" s="242" t="s">
        <v>173</v>
      </c>
      <c r="F311" s="243" t="n">
        <v>560000</v>
      </c>
      <c r="G311" s="262" t="n">
        <f aca="false">$G$175</f>
        <v>3176.98</v>
      </c>
      <c r="H311" s="231" t="n">
        <f aca="false">SUM(J311,L311)</f>
        <v>3176.98</v>
      </c>
      <c r="I311" s="231" t="n">
        <f aca="false">SUM(J311:M311)</f>
        <v>5276.15</v>
      </c>
      <c r="J311" s="231" t="n">
        <f aca="false">IF(MOD(G311*0.93*10^(2+1),20)=5, TRUNC(G311*0.93,2), ROUND(G311*0.93,2))</f>
        <v>2954.59</v>
      </c>
      <c r="K311" s="245" t="s">
        <v>166</v>
      </c>
      <c r="L311" s="245" t="n">
        <f aca="false">IF(MOD(G311*0.07*10^(2+1),20)=5, TRUNC(G311*0.07,2), ROUND(G311*0.07,2))</f>
        <v>222.39</v>
      </c>
      <c r="M311" s="234" t="n">
        <f aca="false">$M175</f>
        <v>2099.17</v>
      </c>
      <c r="N311" s="227" t="n">
        <f aca="false">IF(MOD(J311*0.8%*10^(2+1),20)=5, TRUNC(J311*0.8%,2), ROUND(J311*0.8%,2))</f>
        <v>23.64</v>
      </c>
      <c r="O311" s="227" t="n">
        <f aca="false">IF(MOD(IF(CONFIGURACAO_ISSQN!$B$2="Emolumentos Líquidos",J311,SUM(J311:L311))*CONFIGURACAO_ISSQN!$B$1*10^(2+1),20)=5, TRUNC(IF(CONFIGURACAO_ISSQN!$B$2="Emolumentos Líquidos",J311,SUM(J311:L311))*CONFIGURACAO_ISSQN!$B$1,2), ROUND(IF(CONFIGURACAO_ISSQN!$B$2="Emolumentos Líquidos",J311,SUM(J311:L311))*CONFIGURACAO_ISSQN!$B$1,2))</f>
        <v>147.73</v>
      </c>
      <c r="P311" s="234" t="n">
        <f aca="false">SUM(J311:O311)</f>
        <v>5447.52</v>
      </c>
      <c r="Q311" s="235"/>
      <c r="R311" s="288"/>
      <c r="AMJ311" s="226"/>
    </row>
    <row r="312" s="222" customFormat="true" ht="12.8" hidden="false" customHeight="false" outlineLevel="0" collapsed="false">
      <c r="B312" s="227" t="s">
        <v>591</v>
      </c>
      <c r="C312" s="241" t="s">
        <v>175</v>
      </c>
      <c r="D312" s="246" t="n">
        <f aca="false">F311+0.01</f>
        <v>560000.01</v>
      </c>
      <c r="E312" s="242" t="s">
        <v>173</v>
      </c>
      <c r="F312" s="243" t="n">
        <v>700000</v>
      </c>
      <c r="G312" s="262" t="n">
        <f aca="false">$G$176</f>
        <v>3351.48</v>
      </c>
      <c r="H312" s="231" t="n">
        <f aca="false">SUM(J312,L312)</f>
        <v>3351.48</v>
      </c>
      <c r="I312" s="231" t="n">
        <f aca="false">SUM(J312:M312)</f>
        <v>5566.15</v>
      </c>
      <c r="J312" s="231" t="n">
        <f aca="false">IF(MOD(G312*0.93*10^(2+1),20)=5, TRUNC(G312*0.93,2), ROUND(G312*0.93,2))</f>
        <v>3116.88</v>
      </c>
      <c r="K312" s="245" t="s">
        <v>166</v>
      </c>
      <c r="L312" s="245" t="n">
        <f aca="false">IF(MOD(G312*0.07*10^(2+1),20)=5, TRUNC(G312*0.07,2), ROUND(G312*0.07,2))</f>
        <v>234.6</v>
      </c>
      <c r="M312" s="234" t="n">
        <f aca="false">$M176</f>
        <v>2214.67</v>
      </c>
      <c r="N312" s="227" t="n">
        <f aca="false">IF(MOD(J312*0.8%*10^(2+1),20)=5, TRUNC(J312*0.8%,2), ROUND(J312*0.8%,2))</f>
        <v>24.94</v>
      </c>
      <c r="O312" s="227" t="n">
        <f aca="false">IF(MOD(IF(CONFIGURACAO_ISSQN!$B$2="Emolumentos Líquidos",J312,SUM(J312:L312))*CONFIGURACAO_ISSQN!$B$1*10^(2+1),20)=5, TRUNC(IF(CONFIGURACAO_ISSQN!$B$2="Emolumentos Líquidos",J312,SUM(J312:L312))*CONFIGURACAO_ISSQN!$B$1,2), ROUND(IF(CONFIGURACAO_ISSQN!$B$2="Emolumentos Líquidos",J312,SUM(J312:L312))*CONFIGURACAO_ISSQN!$B$1,2))</f>
        <v>155.84</v>
      </c>
      <c r="P312" s="234" t="n">
        <f aca="false">SUM(J312:O312)</f>
        <v>5746.93</v>
      </c>
      <c r="Q312" s="235"/>
      <c r="R312" s="288"/>
      <c r="AMJ312" s="226"/>
    </row>
    <row r="313" s="222" customFormat="true" ht="12.8" hidden="false" customHeight="false" outlineLevel="0" collapsed="false">
      <c r="B313" s="227" t="s">
        <v>592</v>
      </c>
      <c r="C313" s="241" t="s">
        <v>175</v>
      </c>
      <c r="D313" s="246" t="n">
        <f aca="false">F312+0.01</f>
        <v>700000.01</v>
      </c>
      <c r="E313" s="242" t="s">
        <v>173</v>
      </c>
      <c r="F313" s="243" t="n">
        <v>840000</v>
      </c>
      <c r="G313" s="262" t="n">
        <f aca="false">$G$177</f>
        <v>3526.44</v>
      </c>
      <c r="H313" s="231" t="n">
        <f aca="false">SUM(J313,L313)</f>
        <v>3526.44</v>
      </c>
      <c r="I313" s="231" t="n">
        <f aca="false">SUM(J313:M313)</f>
        <v>5856.73</v>
      </c>
      <c r="J313" s="231" t="n">
        <f aca="false">IF(MOD(G313*0.93*10^(2+1),20)=5, TRUNC(G313*0.93,2), ROUND(G313*0.93,2))</f>
        <v>3279.59</v>
      </c>
      <c r="K313" s="245" t="s">
        <v>166</v>
      </c>
      <c r="L313" s="245" t="n">
        <f aca="false">IF(MOD(G313*0.07*10^(2+1),20)=5, TRUNC(G313*0.07,2), ROUND(G313*0.07,2))</f>
        <v>246.85</v>
      </c>
      <c r="M313" s="234" t="n">
        <f aca="false">$M177</f>
        <v>2330.29</v>
      </c>
      <c r="N313" s="227" t="n">
        <f aca="false">IF(MOD(J313*0.8%*10^(2+1),20)=5, TRUNC(J313*0.8%,2), ROUND(J313*0.8%,2))</f>
        <v>26.24</v>
      </c>
      <c r="O313" s="227" t="n">
        <f aca="false">IF(MOD(IF(CONFIGURACAO_ISSQN!$B$2="Emolumentos Líquidos",J313,SUM(J313:L313))*CONFIGURACAO_ISSQN!$B$1*10^(2+1),20)=5, TRUNC(IF(CONFIGURACAO_ISSQN!$B$2="Emolumentos Líquidos",J313,SUM(J313:L313))*CONFIGURACAO_ISSQN!$B$1,2), ROUND(IF(CONFIGURACAO_ISSQN!$B$2="Emolumentos Líquidos",J313,SUM(J313:L313))*CONFIGURACAO_ISSQN!$B$1,2))</f>
        <v>163.98</v>
      </c>
      <c r="P313" s="234" t="n">
        <f aca="false">SUM(J313:O313)</f>
        <v>6046.95</v>
      </c>
      <c r="Q313" s="235"/>
      <c r="R313" s="288"/>
      <c r="AMJ313" s="226"/>
    </row>
    <row r="314" s="222" customFormat="true" ht="12.8" hidden="false" customHeight="false" outlineLevel="0" collapsed="false">
      <c r="B314" s="227" t="s">
        <v>593</v>
      </c>
      <c r="C314" s="241" t="s">
        <v>175</v>
      </c>
      <c r="D314" s="246" t="n">
        <f aca="false">F313+0.01</f>
        <v>840000.01</v>
      </c>
      <c r="E314" s="242" t="s">
        <v>173</v>
      </c>
      <c r="F314" s="243" t="n">
        <v>1120000</v>
      </c>
      <c r="G314" s="262" t="n">
        <f aca="false">$G$178</f>
        <v>3702.02</v>
      </c>
      <c r="H314" s="231" t="n">
        <f aca="false">SUM(J314,L314)</f>
        <v>3702.02</v>
      </c>
      <c r="I314" s="231" t="n">
        <f aca="false">SUM(J314:M314)</f>
        <v>6559.49</v>
      </c>
      <c r="J314" s="231" t="n">
        <f aca="false">IF(MOD(G314*0.93*10^(2+1),20)=5, TRUNC(G314*0.93,2), ROUND(G314*0.93,2))</f>
        <v>3442.88</v>
      </c>
      <c r="K314" s="245" t="s">
        <v>166</v>
      </c>
      <c r="L314" s="245" t="n">
        <f aca="false">IF(MOD(G314*0.07*10^(2+1),20)=5, TRUNC(G314*0.07,2), ROUND(G314*0.07,2))</f>
        <v>259.14</v>
      </c>
      <c r="M314" s="234" t="n">
        <f aca="false">$M178</f>
        <v>2857.47</v>
      </c>
      <c r="N314" s="227" t="n">
        <f aca="false">IF(MOD(J314*0.8%*10^(2+1),20)=5, TRUNC(J314*0.8%,2), ROUND(J314*0.8%,2))</f>
        <v>27.54</v>
      </c>
      <c r="O314" s="227" t="n">
        <f aca="false">IF(MOD(IF(CONFIGURACAO_ISSQN!$B$2="Emolumentos Líquidos",J314,SUM(J314:L314))*CONFIGURACAO_ISSQN!$B$1*10^(2+1),20)=5, TRUNC(IF(CONFIGURACAO_ISSQN!$B$2="Emolumentos Líquidos",J314,SUM(J314:L314))*CONFIGURACAO_ISSQN!$B$1,2), ROUND(IF(CONFIGURACAO_ISSQN!$B$2="Emolumentos Líquidos",J314,SUM(J314:L314))*CONFIGURACAO_ISSQN!$B$1,2))</f>
        <v>172.14</v>
      </c>
      <c r="P314" s="234" t="n">
        <f aca="false">SUM(J314:O314)</f>
        <v>6759.17</v>
      </c>
      <c r="Q314" s="235"/>
      <c r="R314" s="288"/>
      <c r="AMJ314" s="226"/>
    </row>
    <row r="315" s="222" customFormat="true" ht="12.8" hidden="false" customHeight="false" outlineLevel="0" collapsed="false">
      <c r="B315" s="227" t="s">
        <v>594</v>
      </c>
      <c r="C315" s="241" t="s">
        <v>175</v>
      </c>
      <c r="D315" s="246" t="n">
        <f aca="false">F314+0.01</f>
        <v>1120000.01</v>
      </c>
      <c r="E315" s="242" t="s">
        <v>173</v>
      </c>
      <c r="F315" s="243" t="n">
        <v>1400000</v>
      </c>
      <c r="G315" s="262" t="n">
        <f aca="false">$G$179</f>
        <v>4009.87</v>
      </c>
      <c r="H315" s="231" t="n">
        <f aca="false">SUM(J315,L315)</f>
        <v>4009.87</v>
      </c>
      <c r="I315" s="231" t="n">
        <f aca="false">SUM(J315:M315)</f>
        <v>7105.07</v>
      </c>
      <c r="J315" s="231" t="n">
        <f aca="false">IF(MOD(G315*0.93*10^(2+1),20)=5, TRUNC(G315*0.93,2), ROUND(G315*0.93,2))</f>
        <v>3729.18</v>
      </c>
      <c r="K315" s="245" t="s">
        <v>166</v>
      </c>
      <c r="L315" s="245" t="n">
        <f aca="false">IF(MOD(G315*0.07*10^(2+1),20)=5, TRUNC(G315*0.07,2), ROUND(G315*0.07,2))</f>
        <v>280.69</v>
      </c>
      <c r="M315" s="234" t="n">
        <f aca="false">$M179</f>
        <v>3095.2</v>
      </c>
      <c r="N315" s="227" t="n">
        <f aca="false">IF(MOD(J315*0.8%*10^(2+1),20)=5, TRUNC(J315*0.8%,2), ROUND(J315*0.8%,2))</f>
        <v>29.83</v>
      </c>
      <c r="O315" s="227" t="n">
        <f aca="false">IF(MOD(IF(CONFIGURACAO_ISSQN!$B$2="Emolumentos Líquidos",J315,SUM(J315:L315))*CONFIGURACAO_ISSQN!$B$1*10^(2+1),20)=5, TRUNC(IF(CONFIGURACAO_ISSQN!$B$2="Emolumentos Líquidos",J315,SUM(J315:L315))*CONFIGURACAO_ISSQN!$B$1,2), ROUND(IF(CONFIGURACAO_ISSQN!$B$2="Emolumentos Líquidos",J315,SUM(J315:L315))*CONFIGURACAO_ISSQN!$B$1,2))</f>
        <v>186.46</v>
      </c>
      <c r="P315" s="234" t="n">
        <f aca="false">SUM(J315:O315)</f>
        <v>7321.36</v>
      </c>
      <c r="Q315" s="235"/>
      <c r="R315" s="288"/>
      <c r="AMJ315" s="226"/>
    </row>
    <row r="316" s="222" customFormat="true" ht="12.8" hidden="false" customHeight="false" outlineLevel="0" collapsed="false">
      <c r="B316" s="227" t="s">
        <v>595</v>
      </c>
      <c r="C316" s="241" t="s">
        <v>175</v>
      </c>
      <c r="D316" s="246" t="n">
        <f aca="false">F315+0.01</f>
        <v>1400000.01</v>
      </c>
      <c r="E316" s="242" t="s">
        <v>173</v>
      </c>
      <c r="F316" s="243" t="n">
        <v>1680000</v>
      </c>
      <c r="G316" s="262" t="n">
        <f aca="false">$G$180</f>
        <v>4318.29</v>
      </c>
      <c r="H316" s="231" t="n">
        <f aca="false">SUM(J316,L316)</f>
        <v>4318.29</v>
      </c>
      <c r="I316" s="231" t="n">
        <f aca="false">SUM(J316:M316)</f>
        <v>7651.57</v>
      </c>
      <c r="J316" s="231" t="n">
        <f aca="false">IF(MOD(G316*0.93*10^(2+1),20)=5, TRUNC(G316*0.93,2), ROUND(G316*0.93,2))</f>
        <v>4016.01</v>
      </c>
      <c r="K316" s="245" t="s">
        <v>166</v>
      </c>
      <c r="L316" s="245" t="n">
        <f aca="false">IF(MOD(G316*0.07*10^(2+1),20)=5, TRUNC(G316*0.07,2), ROUND(G316*0.07,2))</f>
        <v>302.28</v>
      </c>
      <c r="M316" s="234" t="n">
        <f aca="false">$M180</f>
        <v>3333.28</v>
      </c>
      <c r="N316" s="227" t="n">
        <f aca="false">IF(MOD(J316*0.8%*10^(2+1),20)=5, TRUNC(J316*0.8%,2), ROUND(J316*0.8%,2))</f>
        <v>32.13</v>
      </c>
      <c r="O316" s="227" t="n">
        <f aca="false">IF(MOD(IF(CONFIGURACAO_ISSQN!$B$2="Emolumentos Líquidos",J316,SUM(J316:L316))*CONFIGURACAO_ISSQN!$B$1*10^(2+1),20)=5, TRUNC(IF(CONFIGURACAO_ISSQN!$B$2="Emolumentos Líquidos",J316,SUM(J316:L316))*CONFIGURACAO_ISSQN!$B$1,2), ROUND(IF(CONFIGURACAO_ISSQN!$B$2="Emolumentos Líquidos",J316,SUM(J316:L316))*CONFIGURACAO_ISSQN!$B$1,2))</f>
        <v>200.8</v>
      </c>
      <c r="P316" s="234" t="n">
        <f aca="false">SUM(J316:O316)</f>
        <v>7884.5</v>
      </c>
      <c r="Q316" s="235"/>
      <c r="R316" s="288"/>
      <c r="AMJ316" s="226"/>
    </row>
    <row r="317" s="222" customFormat="true" ht="12.8" hidden="false" customHeight="false" outlineLevel="0" collapsed="false">
      <c r="B317" s="227" t="s">
        <v>596</v>
      </c>
      <c r="C317" s="241" t="s">
        <v>175</v>
      </c>
      <c r="D317" s="246" t="n">
        <f aca="false">F316+0.01</f>
        <v>1680000.01</v>
      </c>
      <c r="E317" s="246" t="s">
        <v>173</v>
      </c>
      <c r="F317" s="246" t="n">
        <v>3200000</v>
      </c>
      <c r="G317" s="262" t="n">
        <f aca="false">$G$181</f>
        <v>4627.41</v>
      </c>
      <c r="H317" s="231" t="n">
        <f aca="false">SUM(J317,L317)</f>
        <v>4627.41</v>
      </c>
      <c r="I317" s="231" t="n">
        <f aca="false">SUM(J317:M317)</f>
        <v>8199.17</v>
      </c>
      <c r="J317" s="231" t="n">
        <f aca="false">IF(MOD(G317*0.93*10^(2+1),20)=5, TRUNC(G317*0.93,2), ROUND(G317*0.93,2))</f>
        <v>4303.49</v>
      </c>
      <c r="K317" s="245" t="s">
        <v>166</v>
      </c>
      <c r="L317" s="245" t="n">
        <f aca="false">IF(MOD(G317*0.07*10^(2+1),20)=5, TRUNC(G317*0.07,2), ROUND(G317*0.07,2))</f>
        <v>323.92</v>
      </c>
      <c r="M317" s="234" t="n">
        <f aca="false">$M181</f>
        <v>3571.76</v>
      </c>
      <c r="N317" s="227" t="n">
        <f aca="false">IF(MOD(J317*0.8%*10^(2+1),20)=5, TRUNC(J317*0.8%,2), ROUND(J317*0.8%,2))</f>
        <v>34.43</v>
      </c>
      <c r="O317" s="227" t="n">
        <f aca="false">IF(MOD(IF(CONFIGURACAO_ISSQN!$B$2="Emolumentos Líquidos",J317,SUM(J317:L317))*CONFIGURACAO_ISSQN!$B$1*10^(2+1),20)=5, TRUNC(IF(CONFIGURACAO_ISSQN!$B$2="Emolumentos Líquidos",J317,SUM(J317:L317))*CONFIGURACAO_ISSQN!$B$1,2), ROUND(IF(CONFIGURACAO_ISSQN!$B$2="Emolumentos Líquidos",J317,SUM(J317:L317))*CONFIGURACAO_ISSQN!$B$1,2))</f>
        <v>215.17</v>
      </c>
      <c r="P317" s="234" t="n">
        <f aca="false">SUM(J317:O317)</f>
        <v>8448.77</v>
      </c>
      <c r="Q317" s="235"/>
      <c r="R317" s="288"/>
      <c r="AMJ317" s="226"/>
    </row>
    <row r="318" s="222" customFormat="true" ht="12.8" hidden="false" customHeight="false" outlineLevel="0" collapsed="false">
      <c r="B318" s="227" t="s">
        <v>597</v>
      </c>
      <c r="C318" s="276" t="s">
        <v>175</v>
      </c>
      <c r="D318" s="277" t="n">
        <f aca="false">F317+0.01</f>
        <v>3200000.01</v>
      </c>
      <c r="E318" s="278" t="s">
        <v>173</v>
      </c>
      <c r="F318" s="279" t="n">
        <v>3700000</v>
      </c>
      <c r="G318" s="262" t="n">
        <f aca="false">$G$182</f>
        <v>7770.21</v>
      </c>
      <c r="H318" s="231" t="n">
        <f aca="false">SUM(J318,L318)</f>
        <v>5963.63</v>
      </c>
      <c r="I318" s="231" t="n">
        <f aca="false">SUM(J318:M318)</f>
        <v>12235.05</v>
      </c>
      <c r="J318" s="231" t="n">
        <f aca="false">G318-K318-L318</f>
        <v>5419.72</v>
      </c>
      <c r="K318" s="245" t="n">
        <f aca="false">IF(MOD((G318-L318)*0.25*10^(2+1),20)=5, TRUNC((G318-L318)*0.25,2), ROUND((G318-L318)*0.25,2))</f>
        <v>1806.58</v>
      </c>
      <c r="L318" s="283" t="n">
        <f aca="false">IF(MOD(G318*0.07*10^(2+1),20)=5, TRUNC(G318*0.07,2), ROUND(G318*0.07,2))</f>
        <v>543.91</v>
      </c>
      <c r="M318" s="234" t="n">
        <f aca="false">$M182</f>
        <v>4464.84</v>
      </c>
      <c r="N318" s="227" t="n">
        <f aca="false">IF(MOD(J318*0.8%*10^(2+1),20)=5, TRUNC(J318*0.8%,2), ROUND(J318*0.8%,2))</f>
        <v>43.36</v>
      </c>
      <c r="O318" s="227" t="n">
        <f aca="false">IF(MOD(IF(CONFIGURACAO_ISSQN!$B$2="Emolumentos Líquidos",J318,SUM(J318:L318))*CONFIGURACAO_ISSQN!$B$1*10^(2+1),20)=5, TRUNC(IF(CONFIGURACAO_ISSQN!$B$2="Emolumentos Líquidos",J318,SUM(J318:L318))*CONFIGURACAO_ISSQN!$B$1,2), ROUND(IF(CONFIGURACAO_ISSQN!$B$2="Emolumentos Líquidos",J318,SUM(J318:L318))*CONFIGURACAO_ISSQN!$B$1,2))</f>
        <v>270.99</v>
      </c>
      <c r="P318" s="281" t="n">
        <f aca="false">SUM(J318:O318)</f>
        <v>12549.4</v>
      </c>
      <c r="Q318" s="235"/>
      <c r="R318" s="288"/>
      <c r="AMJ318" s="226"/>
    </row>
    <row r="319" s="222" customFormat="true" ht="30.55" hidden="false" customHeight="true" outlineLevel="0" collapsed="false">
      <c r="B319" s="275" t="s">
        <v>598</v>
      </c>
      <c r="C319" s="284" t="s">
        <v>599</v>
      </c>
      <c r="D319" s="284"/>
      <c r="E319" s="284"/>
      <c r="F319" s="284"/>
      <c r="G319" s="262" t="n">
        <f aca="false">$G$183</f>
        <v>3142.79</v>
      </c>
      <c r="H319" s="231" t="n">
        <f aca="false">SUM(J319,L319)</f>
        <v>2412.09</v>
      </c>
      <c r="I319" s="231" t="n">
        <f aca="false">SUM(J319:M319)</f>
        <v>3142.79</v>
      </c>
      <c r="J319" s="231" t="n">
        <f aca="false">G319-K319-L319</f>
        <v>2192.09</v>
      </c>
      <c r="K319" s="245" t="n">
        <f aca="false">IF(MOD((G319-L319)*0.25*10^(2+1),20)=5, TRUNC((G319-L319)*0.25,2), ROUND((G319-L319)*0.25,2))</f>
        <v>730.7</v>
      </c>
      <c r="L319" s="245" t="n">
        <f aca="false">IF(MOD(G319*0.07*10^(2+1),20)=5, TRUNC(G319*0.07,2), ROUND(G319*0.07,2))</f>
        <v>220</v>
      </c>
      <c r="M319" s="234" t="n">
        <f aca="false">$M183</f>
        <v>0</v>
      </c>
      <c r="N319" s="227" t="n">
        <f aca="false">IF(MOD(J319*0.8%*10^(2+1),20)=5, TRUNC(J319*0.8%,2), ROUND(J319*0.8%,2))</f>
        <v>17.54</v>
      </c>
      <c r="O319" s="227" t="n">
        <f aca="false">IF(MOD(IF(CONFIGURACAO_ISSQN!$B$2="Emolumentos Líquidos",J319,SUM(J319:L319))*CONFIGURACAO_ISSQN!$B$1*10^(2+1),20)=5, TRUNC(IF(CONFIGURACAO_ISSQN!$B$2="Emolumentos Líquidos",J319,SUM(J319:L319))*CONFIGURACAO_ISSQN!$B$1,2), ROUND(IF(CONFIGURACAO_ISSQN!$B$2="Emolumentos Líquidos",J319,SUM(J319:L319))*CONFIGURACAO_ISSQN!$B$1,2))</f>
        <v>109.6</v>
      </c>
      <c r="P319" s="281" t="n">
        <f aca="false">SUM(J319:O319)</f>
        <v>3269.93</v>
      </c>
      <c r="Q319" s="235"/>
      <c r="R319" s="235"/>
      <c r="AMJ319" s="226"/>
    </row>
    <row r="320" s="222" customFormat="true" ht="12.8" hidden="false" customHeight="true" outlineLevel="0" collapsed="false">
      <c r="B320" s="289" t="s">
        <v>600</v>
      </c>
      <c r="C320" s="228" t="s">
        <v>518</v>
      </c>
      <c r="D320" s="228"/>
      <c r="E320" s="228"/>
      <c r="F320" s="228"/>
      <c r="G320" s="263" t="n">
        <f aca="false">'VALORES PARA ALTERAR 2025 - MAR'!B128</f>
        <v>9.67</v>
      </c>
      <c r="H320" s="230" t="n">
        <f aca="false">SUM(J320,L320)</f>
        <v>9.67</v>
      </c>
      <c r="I320" s="230" t="n">
        <f aca="false">SUM(J320:M320)</f>
        <v>13.09</v>
      </c>
      <c r="J320" s="230" t="n">
        <f aca="false">IF(MOD(G320*0.93*10^(2+1),20)=5, TRUNC(G320*0.93,2), ROUND(G320*0.93,2))</f>
        <v>8.99</v>
      </c>
      <c r="K320" s="232" t="s">
        <v>166</v>
      </c>
      <c r="L320" s="232" t="n">
        <f aca="false">IF(MOD(G320*0.07*10^(2+1),20)=5, TRUNC(G320*0.07,2), ROUND(G320*0.07,2))</f>
        <v>0.68</v>
      </c>
      <c r="M320" s="233" t="n">
        <f aca="false">'VALORES PARA ALTERAR 2025 - MAR'!C128</f>
        <v>3.42</v>
      </c>
      <c r="N320" s="271" t="n">
        <f aca="false">IF(MOD(J320*0.8%*10^(2+1),20)=5, TRUNC(J320*0.8%,2), ROUND(J320*0.8%,2))</f>
        <v>0.07</v>
      </c>
      <c r="O320" s="251" t="n">
        <f aca="false">IF(MOD(IF(CONFIGURACAO_ISSQN!$B$2="Emolumentos Líquidos",J320,SUM(J320:L320))*CONFIGURACAO_ISSQN!$B$1*10^(2+1),20)=5, TRUNC(IF(CONFIGURACAO_ISSQN!$B$2="Emolumentos Líquidos",J320,SUM(J320:L320))*CONFIGURACAO_ISSQN!$B$1,2), ROUND(IF(CONFIGURACAO_ISSQN!$B$2="Emolumentos Líquidos",J320,SUM(J320:L320))*CONFIGURACAO_ISSQN!$B$1,2))</f>
        <v>0.45</v>
      </c>
      <c r="P320" s="253" t="n">
        <f aca="false">SUM(J320:O320)</f>
        <v>13.61</v>
      </c>
      <c r="Q320" s="235"/>
      <c r="R320" s="235"/>
      <c r="AMJ320" s="226"/>
    </row>
    <row r="321" s="222" customFormat="true" ht="12.8" hidden="false" customHeight="true" outlineLevel="0" collapsed="false">
      <c r="B321" s="289" t="s">
        <v>601</v>
      </c>
      <c r="C321" s="228" t="s">
        <v>519</v>
      </c>
      <c r="D321" s="228"/>
      <c r="E321" s="228"/>
      <c r="F321" s="228"/>
      <c r="G321" s="263" t="n">
        <f aca="false">'VALORES PARA ALTERAR 2025 - MAR'!B129</f>
        <v>9.67</v>
      </c>
      <c r="H321" s="230" t="n">
        <f aca="false">SUM(J321,L321)</f>
        <v>9.67</v>
      </c>
      <c r="I321" s="230" t="n">
        <f aca="false">SUM(J321:M321)</f>
        <v>13.09</v>
      </c>
      <c r="J321" s="230" t="n">
        <f aca="false">IF(MOD(G321*0.93*10^(2+1),20)=5, TRUNC(G321*0.93,2), ROUND(G321*0.93,2))</f>
        <v>8.99</v>
      </c>
      <c r="K321" s="232" t="s">
        <v>166</v>
      </c>
      <c r="L321" s="232" t="n">
        <f aca="false">IF(MOD(G321*0.07*10^(2+1),20)=5, TRUNC(G321*0.07,2), ROUND(G321*0.07,2))</f>
        <v>0.68</v>
      </c>
      <c r="M321" s="233" t="n">
        <f aca="false">'VALORES PARA ALTERAR 2025 - MAR'!C129</f>
        <v>3.42</v>
      </c>
      <c r="N321" s="271" t="n">
        <f aca="false">IF(MOD(J321*0.8%*10^(2+1),20)=5, TRUNC(J321*0.8%,2), ROUND(J321*0.8%,2))</f>
        <v>0.07</v>
      </c>
      <c r="O321" s="251" t="n">
        <f aca="false">IF(MOD(IF(CONFIGURACAO_ISSQN!$B$2="Emolumentos Líquidos",J321,SUM(J321:L321))*CONFIGURACAO_ISSQN!$B$1*10^(2+1),20)=5, TRUNC(IF(CONFIGURACAO_ISSQN!$B$2="Emolumentos Líquidos",J321,SUM(J321:L321))*CONFIGURACAO_ISSQN!$B$1,2), ROUND(IF(CONFIGURACAO_ISSQN!$B$2="Emolumentos Líquidos",J321,SUM(J321:L321))*CONFIGURACAO_ISSQN!$B$1,2))</f>
        <v>0.45</v>
      </c>
      <c r="P321" s="253" t="n">
        <f aca="false">SUM(J321:O321)</f>
        <v>13.61</v>
      </c>
      <c r="Q321" s="235"/>
      <c r="R321" s="235"/>
      <c r="AMJ321" s="226"/>
    </row>
    <row r="322" s="222" customFormat="true" ht="12.8" hidden="false" customHeight="true" outlineLevel="0" collapsed="false">
      <c r="B322" s="289" t="s">
        <v>602</v>
      </c>
      <c r="C322" s="228" t="s">
        <v>520</v>
      </c>
      <c r="D322" s="228"/>
      <c r="E322" s="228"/>
      <c r="F322" s="228"/>
      <c r="G322" s="263" t="n">
        <f aca="false">'VALORES PARA ALTERAR 2025 - MAR'!B130</f>
        <v>29</v>
      </c>
      <c r="H322" s="230" t="n">
        <f aca="false">SUM(J322,L322)</f>
        <v>29</v>
      </c>
      <c r="I322" s="230" t="n">
        <f aca="false">SUM(J322:M322)</f>
        <v>39.25</v>
      </c>
      <c r="J322" s="230" t="n">
        <f aca="false">IF(MOD(G322*0.93*10^(2+1),20)=5, TRUNC(G322*0.93,2), ROUND(G322*0.93,2))</f>
        <v>26.97</v>
      </c>
      <c r="K322" s="232" t="s">
        <v>166</v>
      </c>
      <c r="L322" s="232" t="n">
        <f aca="false">IF(MOD(G322*0.07*10^(2+1),20)=5, TRUNC(G322*0.07,2), ROUND(G322*0.07,2))</f>
        <v>2.03</v>
      </c>
      <c r="M322" s="233" t="n">
        <f aca="false">'VALORES PARA ALTERAR 2025 - MAR'!C130</f>
        <v>10.25</v>
      </c>
      <c r="N322" s="271" t="n">
        <f aca="false">IF(MOD(J322*0.8%*10^(2+1),20)=5, TRUNC(J322*0.8%,2), ROUND(J322*0.8%,2))</f>
        <v>0.22</v>
      </c>
      <c r="O322" s="251" t="n">
        <f aca="false">IF(MOD(IF(CONFIGURACAO_ISSQN!$B$2="Emolumentos Líquidos",J322,SUM(J322:L322))*CONFIGURACAO_ISSQN!$B$1*10^(2+1),20)=5, TRUNC(IF(CONFIGURACAO_ISSQN!$B$2="Emolumentos Líquidos",J322,SUM(J322:L322))*CONFIGURACAO_ISSQN!$B$1,2), ROUND(IF(CONFIGURACAO_ISSQN!$B$2="Emolumentos Líquidos",J322,SUM(J322:L322))*CONFIGURACAO_ISSQN!$B$1,2))</f>
        <v>1.35</v>
      </c>
      <c r="P322" s="253" t="n">
        <f aca="false">SUM(J322:O322)</f>
        <v>40.82</v>
      </c>
      <c r="Q322" s="235"/>
      <c r="R322" s="235"/>
      <c r="AMJ322" s="226"/>
    </row>
    <row r="323" s="222" customFormat="true" ht="12.8" hidden="false" customHeight="true" outlineLevel="0" collapsed="false">
      <c r="B323" s="289" t="s">
        <v>603</v>
      </c>
      <c r="C323" s="228" t="s">
        <v>521</v>
      </c>
      <c r="D323" s="228"/>
      <c r="E323" s="228"/>
      <c r="F323" s="228"/>
      <c r="G323" s="263" t="n">
        <f aca="false">'VALORES PARA ALTERAR 2025 - MAR'!B131</f>
        <v>0</v>
      </c>
      <c r="H323" s="230" t="n">
        <f aca="false">SUM(J323,L323)</f>
        <v>0</v>
      </c>
      <c r="I323" s="230" t="n">
        <f aca="false">SUM(J323:M323)</f>
        <v>0</v>
      </c>
      <c r="J323" s="230" t="n">
        <f aca="false">IF(MOD(G323*0.93*10^(2+1),20)=5, TRUNC(G323*0.93,2), ROUND(G323*0.93,2))</f>
        <v>0</v>
      </c>
      <c r="K323" s="232" t="s">
        <v>166</v>
      </c>
      <c r="L323" s="232" t="n">
        <f aca="false">IF(MOD(G323*0.07*10^(2+1),20)=5, TRUNC(G323*0.07,2), ROUND(G323*0.07,2))</f>
        <v>0</v>
      </c>
      <c r="M323" s="233" t="n">
        <f aca="false">'VALORES PARA ALTERAR 2025 - MAR'!C131</f>
        <v>0</v>
      </c>
      <c r="N323" s="271" t="n">
        <f aca="false">IF(MOD(J323*0.8%*10^(2+1),20)=5, TRUNC(J323*0.8%,2), ROUND(J323*0.8%,2))</f>
        <v>0</v>
      </c>
      <c r="O323" s="251" t="n">
        <f aca="false">IF(MOD(IF(CONFIGURACAO_ISSQN!$B$2="Emolumentos Líquidos",J323,SUM(J323:L323))*CONFIGURACAO_ISSQN!$B$1*10^(2+1),20)=5, TRUNC(IF(CONFIGURACAO_ISSQN!$B$2="Emolumentos Líquidos",J323,SUM(J323:L323))*CONFIGURACAO_ISSQN!$B$1,2), ROUND(IF(CONFIGURACAO_ISSQN!$B$2="Emolumentos Líquidos",J323,SUM(J323:L323))*CONFIGURACAO_ISSQN!$B$1,2))</f>
        <v>0</v>
      </c>
      <c r="P323" s="253" t="n">
        <f aca="false">SUM(J323:O323)</f>
        <v>0</v>
      </c>
      <c r="Q323" s="235"/>
      <c r="R323" s="235"/>
      <c r="AMJ323" s="226"/>
    </row>
    <row r="324" s="222" customFormat="true" ht="12.8" hidden="false" customHeight="true" outlineLevel="0" collapsed="false">
      <c r="B324" s="289" t="s">
        <v>604</v>
      </c>
      <c r="C324" s="290" t="s">
        <v>522</v>
      </c>
      <c r="D324" s="290"/>
      <c r="E324" s="290"/>
      <c r="F324" s="290"/>
      <c r="G324" s="263" t="n">
        <f aca="false">'VALORES PARA ALTERAR 2025 - MAR'!B132</f>
        <v>0</v>
      </c>
      <c r="H324" s="230" t="n">
        <f aca="false">SUM(J324,L324)</f>
        <v>0</v>
      </c>
      <c r="I324" s="230" t="n">
        <f aca="false">SUM(J324:M324)</f>
        <v>0</v>
      </c>
      <c r="J324" s="230" t="n">
        <f aca="false">IF(MOD(G324*0.93*10^(2+1),20)=5, TRUNC(G324*0.93,2), ROUND(G324*0.93,2))</f>
        <v>0</v>
      </c>
      <c r="K324" s="232" t="s">
        <v>166</v>
      </c>
      <c r="L324" s="232" t="n">
        <f aca="false">IF(MOD(G324*0.07*10^(2+1),20)=5, TRUNC(G324*0.07,2), ROUND(G324*0.07,2))</f>
        <v>0</v>
      </c>
      <c r="M324" s="233" t="n">
        <f aca="false">'VALORES PARA ALTERAR 2025 - MAR'!C132</f>
        <v>0</v>
      </c>
      <c r="N324" s="271" t="n">
        <f aca="false">IF(MOD(J324*0.8%*10^(2+1),20)=5, TRUNC(J324*0.8%,2), ROUND(J324*0.8%,2))</f>
        <v>0</v>
      </c>
      <c r="O324" s="251" t="n">
        <f aca="false">IF(MOD(IF(CONFIGURACAO_ISSQN!$B$2="Emolumentos Líquidos",J324,SUM(J324:L324))*CONFIGURACAO_ISSQN!$B$1*10^(2+1),20)=5, TRUNC(IF(CONFIGURACAO_ISSQN!$B$2="Emolumentos Líquidos",J324,SUM(J324:L324))*CONFIGURACAO_ISSQN!$B$1,2), ROUND(IF(CONFIGURACAO_ISSQN!$B$2="Emolumentos Líquidos",J324,SUM(J324:L324))*CONFIGURACAO_ISSQN!$B$1,2))</f>
        <v>0</v>
      </c>
      <c r="P324" s="253" t="n">
        <f aca="false">SUM(J324:O324)</f>
        <v>0</v>
      </c>
      <c r="Q324" s="235"/>
      <c r="R324" s="235"/>
      <c r="AMJ324" s="226"/>
    </row>
    <row r="325" s="222" customFormat="true" ht="12.8" hidden="false" customHeight="true" outlineLevel="0" collapsed="false">
      <c r="B325" s="289" t="s">
        <v>605</v>
      </c>
      <c r="C325" s="228" t="s">
        <v>606</v>
      </c>
      <c r="D325" s="228"/>
      <c r="E325" s="228"/>
      <c r="F325" s="228"/>
      <c r="G325" s="263" t="n">
        <f aca="false">'VALORES PARA ALTERAR 2025 - MAR'!B133</f>
        <v>50.73</v>
      </c>
      <c r="H325" s="230" t="n">
        <f aca="false">SUM(J325,L325)</f>
        <v>50.73</v>
      </c>
      <c r="I325" s="230" t="n">
        <f aca="false">SUM(J325:M325)</f>
        <v>60.98</v>
      </c>
      <c r="J325" s="230" t="n">
        <f aca="false">IF(MOD(G325*0.93*10^(2+1),20)=5, TRUNC(G325*0.93,2), ROUND(G325*0.93,2))</f>
        <v>47.18</v>
      </c>
      <c r="K325" s="232" t="s">
        <v>166</v>
      </c>
      <c r="L325" s="232" t="n">
        <f aca="false">IF(MOD(G325*0.07*10^(2+1),20)=5, TRUNC(G325*0.07,2), ROUND(G325*0.07,2))</f>
        <v>3.55</v>
      </c>
      <c r="M325" s="233" t="n">
        <f aca="false">'VALORES PARA ALTERAR 2025 - MAR'!C133</f>
        <v>10.25</v>
      </c>
      <c r="N325" s="271" t="n">
        <f aca="false">IF(MOD(J325*0.8%*10^(2+1),20)=5, TRUNC(J325*0.8%,2), ROUND(J325*0.8%,2))</f>
        <v>0.38</v>
      </c>
      <c r="O325" s="251" t="n">
        <f aca="false">IF(MOD(IF(CONFIGURACAO_ISSQN!$B$2="Emolumentos Líquidos",J325,SUM(J325:L325))*CONFIGURACAO_ISSQN!$B$1*10^(2+1),20)=5, TRUNC(IF(CONFIGURACAO_ISSQN!$B$2="Emolumentos Líquidos",J325,SUM(J325:L325))*CONFIGURACAO_ISSQN!$B$1,2), ROUND(IF(CONFIGURACAO_ISSQN!$B$2="Emolumentos Líquidos",J325,SUM(J325:L325))*CONFIGURACAO_ISSQN!$B$1,2))</f>
        <v>2.36</v>
      </c>
      <c r="P325" s="253" t="n">
        <f aca="false">SUM(J325:O325)</f>
        <v>63.72</v>
      </c>
      <c r="Q325" s="235"/>
      <c r="R325" s="235"/>
      <c r="AMJ325" s="226"/>
    </row>
    <row r="326" s="222" customFormat="true" ht="12.8" hidden="false" customHeight="true" outlineLevel="0" collapsed="false">
      <c r="B326" s="291" t="s">
        <v>166</v>
      </c>
      <c r="C326" s="290" t="s">
        <v>607</v>
      </c>
      <c r="D326" s="290"/>
      <c r="E326" s="290"/>
      <c r="F326" s="290"/>
      <c r="G326" s="290" t="n">
        <f aca="false">'VALORES PARA ALTERAR 2025 - MAR'!B134</f>
        <v>0</v>
      </c>
      <c r="H326" s="290" t="n">
        <f aca="false">SUM(J326,L326)</f>
        <v>0</v>
      </c>
      <c r="I326" s="290" t="n">
        <f aca="false">SUM(J326:M326)</f>
        <v>0</v>
      </c>
      <c r="J326" s="290" t="n">
        <f aca="false">IF(MOD(G326*0.93*10^(2+1),20)=5, TRUNC(G326*0.93,2), ROUND(G326*0.93,2))</f>
        <v>0</v>
      </c>
      <c r="K326" s="290" t="s">
        <v>166</v>
      </c>
      <c r="L326" s="290" t="n">
        <f aca="false">IF(MOD(G326*0.07*10^(2+1),20)=5, TRUNC(G326*0.07,2), ROUND(G326*0.07,2))</f>
        <v>0</v>
      </c>
      <c r="M326" s="290" t="n">
        <f aca="false">'VALORES PARA ALTERAR 2025 - MAR'!C134</f>
        <v>0</v>
      </c>
      <c r="N326" s="290" t="n">
        <f aca="false">IF(MOD(J326*0.8%*10^(2+1),20)=5, TRUNC(J326*0.8%,2), ROUND(J326*0.8%,2))</f>
        <v>0</v>
      </c>
      <c r="O326" s="290" t="n">
        <f aca="false">IF(MOD(IF(CONFIGURACAO_ISSQN!$B$2="Emolumentos Líquidos",J326,SUM(J326:L326))*CONFIGURACAO_ISSQN!$B$1*10^(2+1),20)=5, TRUNC(IF(CONFIGURACAO_ISSQN!$B$2="Emolumentos Líquidos",J326,SUM(J326:L326))*CONFIGURACAO_ISSQN!$B$1,2), ROUND(IF(CONFIGURACAO_ISSQN!$B$2="Emolumentos Líquidos",J326,SUM(J326:L326))*CONFIGURACAO_ISSQN!$B$1,2))</f>
        <v>0</v>
      </c>
      <c r="P326" s="290" t="n">
        <f aca="false">SUM(J326:O326)</f>
        <v>0</v>
      </c>
      <c r="Q326" s="235"/>
      <c r="R326" s="235"/>
      <c r="AMJ326" s="226"/>
    </row>
    <row r="327" s="222" customFormat="true" ht="12.8" hidden="false" customHeight="true" outlineLevel="0" collapsed="false">
      <c r="B327" s="292" t="s">
        <v>608</v>
      </c>
      <c r="C327" s="237" t="s">
        <v>171</v>
      </c>
      <c r="D327" s="237"/>
      <c r="E327" s="238" t="s">
        <v>171</v>
      </c>
      <c r="F327" s="238"/>
      <c r="G327" s="226"/>
      <c r="H327" s="236"/>
      <c r="I327" s="236"/>
      <c r="J327" s="236"/>
      <c r="K327" s="239"/>
      <c r="L327" s="239"/>
      <c r="M327" s="245"/>
      <c r="N327" s="236"/>
      <c r="O327" s="236"/>
      <c r="P327" s="240"/>
      <c r="Q327" s="235"/>
      <c r="R327" s="235"/>
      <c r="AMJ327" s="226"/>
    </row>
    <row r="328" s="222" customFormat="true" ht="12.8" hidden="false" customHeight="false" outlineLevel="0" collapsed="false">
      <c r="B328" s="292" t="s">
        <v>609</v>
      </c>
      <c r="C328" s="241"/>
      <c r="D328" s="242"/>
      <c r="E328" s="242" t="s">
        <v>173</v>
      </c>
      <c r="F328" s="243" t="n">
        <v>1400</v>
      </c>
      <c r="G328" s="263" t="n">
        <f aca="false">'VALORES PARA ALTERAR 2025 - MAR'!B135</f>
        <v>18.12</v>
      </c>
      <c r="H328" s="231" t="n">
        <f aca="false">SUM(J328,L328)</f>
        <v>18.12</v>
      </c>
      <c r="I328" s="231" t="n">
        <f aca="false">SUM(J328:M328)</f>
        <v>23.75</v>
      </c>
      <c r="J328" s="231" t="n">
        <f aca="false">IF(MOD(G328*0.93*10^(2+1),20)=5, TRUNC(G328*0.93,2), ROUND(G328*0.93,2))</f>
        <v>16.85</v>
      </c>
      <c r="K328" s="245" t="s">
        <v>166</v>
      </c>
      <c r="L328" s="245" t="n">
        <f aca="false">IF(MOD(G328*0.07*10^(2+1),20)=5, TRUNC(G328*0.07,2), ROUND(G328*0.07,2))</f>
        <v>1.27</v>
      </c>
      <c r="M328" s="245" t="n">
        <f aca="false">'VALORES PARA ALTERAR 2025 - MAR'!C135</f>
        <v>5.63</v>
      </c>
      <c r="N328" s="227" t="n">
        <f aca="false">IF(MOD(J328*0.8%*10^(2+1),20)=5, TRUNC(J328*0.8%,2), ROUND(J328*0.8%,2))</f>
        <v>0.13</v>
      </c>
      <c r="O328" s="227" t="n">
        <f aca="false">IF(MOD(IF(CONFIGURACAO_ISSQN!$B$2="Emolumentos Líquidos",J328,SUM(J328:L328))*CONFIGURACAO_ISSQN!$B$1*10^(2+1),20)=5, TRUNC(IF(CONFIGURACAO_ISSQN!$B$2="Emolumentos Líquidos",J328,SUM(J328:L328))*CONFIGURACAO_ISSQN!$B$1,2), ROUND(IF(CONFIGURACAO_ISSQN!$B$2="Emolumentos Líquidos",J328,SUM(J328:L328))*CONFIGURACAO_ISSQN!$B$1,2))</f>
        <v>0.84</v>
      </c>
      <c r="P328" s="234" t="n">
        <f aca="false">SUM(J328:O328)</f>
        <v>24.72</v>
      </c>
      <c r="Q328" s="235"/>
      <c r="R328" s="235"/>
      <c r="AMJ328" s="226"/>
    </row>
    <row r="329" s="222" customFormat="true" ht="12.8" hidden="false" customHeight="false" outlineLevel="0" collapsed="false">
      <c r="B329" s="292" t="s">
        <v>610</v>
      </c>
      <c r="C329" s="241" t="s">
        <v>175</v>
      </c>
      <c r="D329" s="246" t="n">
        <f aca="false">F328+0.01</f>
        <v>1400.01</v>
      </c>
      <c r="E329" s="242" t="s">
        <v>173</v>
      </c>
      <c r="F329" s="243" t="n">
        <v>5000</v>
      </c>
      <c r="G329" s="263" t="n">
        <f aca="false">'VALORES PARA ALTERAR 2025 - MAR'!B136</f>
        <v>21.72</v>
      </c>
      <c r="H329" s="231" t="n">
        <f aca="false">SUM(J329,L329)</f>
        <v>21.72</v>
      </c>
      <c r="I329" s="231" t="n">
        <f aca="false">SUM(J329:M329)</f>
        <v>28.5</v>
      </c>
      <c r="J329" s="231" t="n">
        <f aca="false">IF(MOD(G329*0.93*10^(2+1),20)=5, TRUNC(G329*0.93,2), ROUND(G329*0.93,2))</f>
        <v>20.2</v>
      </c>
      <c r="K329" s="245" t="s">
        <v>166</v>
      </c>
      <c r="L329" s="245" t="n">
        <f aca="false">IF(MOD(G329*0.07*10^(2+1),20)=5, TRUNC(G329*0.07,2), ROUND(G329*0.07,2))</f>
        <v>1.52</v>
      </c>
      <c r="M329" s="245" t="n">
        <f aca="false">'VALORES PARA ALTERAR 2025 - MAR'!C136</f>
        <v>6.78</v>
      </c>
      <c r="N329" s="227" t="n">
        <f aca="false">IF(MOD(J329*0.8%*10^(2+1),20)=5, TRUNC(J329*0.8%,2), ROUND(J329*0.8%,2))</f>
        <v>0.16</v>
      </c>
      <c r="O329" s="227" t="n">
        <f aca="false">IF(MOD(IF(CONFIGURACAO_ISSQN!$B$2="Emolumentos Líquidos",J329,SUM(J329:L329))*CONFIGURACAO_ISSQN!$B$1*10^(2+1),20)=5, TRUNC(IF(CONFIGURACAO_ISSQN!$B$2="Emolumentos Líquidos",J329,SUM(J329:L329))*CONFIGURACAO_ISSQN!$B$1,2), ROUND(IF(CONFIGURACAO_ISSQN!$B$2="Emolumentos Líquidos",J329,SUM(J329:L329))*CONFIGURACAO_ISSQN!$B$1,2))</f>
        <v>1.01</v>
      </c>
      <c r="P329" s="234" t="n">
        <f aca="false">SUM(J329:O329)</f>
        <v>29.67</v>
      </c>
      <c r="Q329" s="235"/>
      <c r="R329" s="235"/>
      <c r="AMJ329" s="226"/>
    </row>
    <row r="330" s="222" customFormat="true" ht="12.8" hidden="false" customHeight="false" outlineLevel="0" collapsed="false">
      <c r="B330" s="292" t="s">
        <v>611</v>
      </c>
      <c r="C330" s="241" t="s">
        <v>175</v>
      </c>
      <c r="D330" s="246" t="n">
        <f aca="false">F329+0.01</f>
        <v>5000.01</v>
      </c>
      <c r="E330" s="242" t="s">
        <v>173</v>
      </c>
      <c r="F330" s="243" t="n">
        <v>20000</v>
      </c>
      <c r="G330" s="263" t="n">
        <f aca="false">'VALORES PARA ALTERAR 2025 - MAR'!B137</f>
        <v>43.48</v>
      </c>
      <c r="H330" s="231" t="n">
        <f aca="false">SUM(J330,L330)</f>
        <v>43.48</v>
      </c>
      <c r="I330" s="231" t="n">
        <f aca="false">SUM(J330:M330)</f>
        <v>57.02</v>
      </c>
      <c r="J330" s="231" t="n">
        <f aca="false">IF(MOD(G330*0.93*10^(2+1),20)=5, TRUNC(G330*0.93,2), ROUND(G330*0.93,2))</f>
        <v>40.44</v>
      </c>
      <c r="K330" s="245" t="s">
        <v>166</v>
      </c>
      <c r="L330" s="245" t="n">
        <f aca="false">IF(MOD(G330*0.07*10^(2+1),20)=5, TRUNC(G330*0.07,2), ROUND(G330*0.07,2))</f>
        <v>3.04</v>
      </c>
      <c r="M330" s="245" t="n">
        <f aca="false">'VALORES PARA ALTERAR 2025 - MAR'!C137</f>
        <v>13.54</v>
      </c>
      <c r="N330" s="227" t="n">
        <f aca="false">IF(MOD(J330*0.8%*10^(2+1),20)=5, TRUNC(J330*0.8%,2), ROUND(J330*0.8%,2))</f>
        <v>0.32</v>
      </c>
      <c r="O330" s="227" t="n">
        <f aca="false">IF(MOD(IF(CONFIGURACAO_ISSQN!$B$2="Emolumentos Líquidos",J330,SUM(J330:L330))*CONFIGURACAO_ISSQN!$B$1*10^(2+1),20)=5, TRUNC(IF(CONFIGURACAO_ISSQN!$B$2="Emolumentos Líquidos",J330,SUM(J330:L330))*CONFIGURACAO_ISSQN!$B$1,2), ROUND(IF(CONFIGURACAO_ISSQN!$B$2="Emolumentos Líquidos",J330,SUM(J330:L330))*CONFIGURACAO_ISSQN!$B$1,2))</f>
        <v>2.02</v>
      </c>
      <c r="P330" s="234" t="n">
        <f aca="false">SUM(J330:O330)</f>
        <v>59.36</v>
      </c>
      <c r="Q330" s="235"/>
      <c r="R330" s="235"/>
      <c r="AMJ330" s="226"/>
    </row>
    <row r="331" s="222" customFormat="true" ht="12.8" hidden="false" customHeight="false" outlineLevel="0" collapsed="false">
      <c r="B331" s="292"/>
      <c r="C331" s="241"/>
      <c r="D331" s="246"/>
      <c r="E331" s="242" t="s">
        <v>198</v>
      </c>
      <c r="F331" s="243" t="n">
        <v>20000</v>
      </c>
      <c r="G331" s="263" t="n">
        <f aca="false">'VALORES PARA ALTERAR 2025 - MAR'!B138</f>
        <v>72.49</v>
      </c>
      <c r="H331" s="231"/>
      <c r="I331" s="231"/>
      <c r="J331" s="231" t="n">
        <f aca="false">IF(MOD(G331*0.93*10^(2+1),20)=5, TRUNC(G331*0.93,2), ROUND(G331*0.93,2))</f>
        <v>67.42</v>
      </c>
      <c r="K331" s="245" t="s">
        <v>166</v>
      </c>
      <c r="L331" s="245" t="n">
        <f aca="false">IF(MOD(G331*0.07*10^(2+1),20)=5, TRUNC(G331*0.07,2), ROUND(G331*0.07,2))</f>
        <v>5.07</v>
      </c>
      <c r="M331" s="245" t="n">
        <f aca="false">'VALORES PARA ALTERAR 2025 - MAR'!C138</f>
        <v>22.55</v>
      </c>
      <c r="N331" s="227" t="n">
        <f aca="false">IF(MOD(J331*0.8%*10^(2+1),20)=5, TRUNC(J331*0.8%,2), ROUND(J331*0.8%,2))</f>
        <v>0.54</v>
      </c>
      <c r="O331" s="227" t="n">
        <f aca="false">IF(MOD(IF(CONFIGURACAO_ISSQN!$B$2="Emolumentos Líquidos",J331,SUM(J331:L331))*CONFIGURACAO_ISSQN!$B$1*10^(2+1),20)=5, TRUNC(IF(CONFIGURACAO_ISSQN!$B$2="Emolumentos Líquidos",J331,SUM(J331:L331))*CONFIGURACAO_ISSQN!$B$1,2), ROUND(IF(CONFIGURACAO_ISSQN!$B$2="Emolumentos Líquidos",J331,SUM(J331:L331))*CONFIGURACAO_ISSQN!$B$1,2))</f>
        <v>3.37</v>
      </c>
      <c r="P331" s="234" t="n">
        <f aca="false">SUM(J331:O331)</f>
        <v>98.95</v>
      </c>
      <c r="Q331" s="235"/>
      <c r="R331" s="235"/>
      <c r="AMJ331" s="226"/>
    </row>
    <row r="332" s="222" customFormat="true" ht="12.8" hidden="false" customHeight="true" outlineLevel="0" collapsed="false">
      <c r="B332" s="289" t="s">
        <v>612</v>
      </c>
      <c r="C332" s="228" t="s">
        <v>526</v>
      </c>
      <c r="D332" s="228"/>
      <c r="E332" s="228"/>
      <c r="F332" s="228"/>
      <c r="G332" s="263" t="n">
        <f aca="false">'VALORES PARA ALTERAR 2025 - MAR'!B139</f>
        <v>29</v>
      </c>
      <c r="H332" s="230" t="n">
        <f aca="false">SUM(J332,L332)</f>
        <v>29</v>
      </c>
      <c r="I332" s="230" t="n">
        <f aca="false">SUM(J332:M332)</f>
        <v>39.25</v>
      </c>
      <c r="J332" s="231" t="n">
        <f aca="false">IF(MOD(G332*0.93*10^(2+1),20)=5, TRUNC(G332*0.93,2), ROUND(G332*0.93,2))</f>
        <v>26.97</v>
      </c>
      <c r="K332" s="245" t="s">
        <v>166</v>
      </c>
      <c r="L332" s="245" t="n">
        <f aca="false">IF(MOD(G332*0.07*10^(2+1),20)=5, TRUNC(G332*0.07,2), ROUND(G332*0.07,2))</f>
        <v>2.03</v>
      </c>
      <c r="M332" s="245" t="n">
        <f aca="false">'VALORES PARA ALTERAR 2025 - MAR'!C139</f>
        <v>10.25</v>
      </c>
      <c r="N332" s="227" t="n">
        <f aca="false">IF(MOD(J332*0.8%*10^(2+1),20)=5, TRUNC(J332*0.8%,2), ROUND(J332*0.8%,2))</f>
        <v>0.22</v>
      </c>
      <c r="O332" s="227" t="n">
        <f aca="false">IF(MOD(IF(CONFIGURACAO_ISSQN!$B$2="Emolumentos Líquidos",J332,SUM(J332:L332))*CONFIGURACAO_ISSQN!$B$1*10^(2+1),20)=5, TRUNC(IF(CONFIGURACAO_ISSQN!$B$2="Emolumentos Líquidos",J332,SUM(J332:L332))*CONFIGURACAO_ISSQN!$B$1,2), ROUND(IF(CONFIGURACAO_ISSQN!$B$2="Emolumentos Líquidos",J332,SUM(J332:L332))*CONFIGURACAO_ISSQN!$B$1,2))</f>
        <v>1.35</v>
      </c>
      <c r="P332" s="234" t="n">
        <f aca="false">SUM(J332:O332)</f>
        <v>40.82</v>
      </c>
      <c r="Q332" s="235"/>
      <c r="R332" s="235"/>
      <c r="AMJ332" s="226"/>
    </row>
    <row r="333" s="222" customFormat="true" ht="12.8" hidden="false" customHeight="true" outlineLevel="0" collapsed="false">
      <c r="B333" s="293" t="s">
        <v>438</v>
      </c>
      <c r="C333" s="293"/>
      <c r="D333" s="293"/>
      <c r="E333" s="293"/>
      <c r="F333" s="293"/>
      <c r="G333" s="293"/>
      <c r="H333" s="293"/>
      <c r="I333" s="293"/>
      <c r="J333" s="293"/>
      <c r="K333" s="293"/>
      <c r="L333" s="293"/>
      <c r="M333" s="293"/>
      <c r="N333" s="293"/>
      <c r="O333" s="293"/>
      <c r="P333" s="293"/>
      <c r="Q333" s="235"/>
      <c r="R333" s="273"/>
      <c r="AMJ333" s="226"/>
    </row>
    <row r="334" s="222" customFormat="true" ht="21.55" hidden="false" customHeight="true" outlineLevel="0" collapsed="false">
      <c r="B334" s="228" t="s">
        <v>439</v>
      </c>
      <c r="C334" s="228"/>
      <c r="D334" s="228"/>
      <c r="E334" s="228"/>
      <c r="F334" s="228"/>
      <c r="G334" s="228"/>
      <c r="H334" s="228"/>
      <c r="I334" s="228"/>
      <c r="J334" s="228"/>
      <c r="K334" s="228"/>
      <c r="L334" s="228"/>
      <c r="M334" s="228"/>
      <c r="N334" s="228"/>
      <c r="O334" s="228"/>
      <c r="P334" s="228"/>
      <c r="Q334" s="235"/>
      <c r="R334" s="273"/>
      <c r="AMJ334" s="294"/>
    </row>
    <row r="335" s="222" customFormat="true" ht="12.8" hidden="false" customHeight="true" outlineLevel="0" collapsed="false">
      <c r="B335" s="228" t="s">
        <v>440</v>
      </c>
      <c r="C335" s="228"/>
      <c r="D335" s="228"/>
      <c r="E335" s="228"/>
      <c r="F335" s="228"/>
      <c r="G335" s="228"/>
      <c r="H335" s="228"/>
      <c r="I335" s="228"/>
      <c r="J335" s="228"/>
      <c r="K335" s="228"/>
      <c r="L335" s="228"/>
      <c r="M335" s="228"/>
      <c r="N335" s="228"/>
      <c r="O335" s="228"/>
      <c r="P335" s="228"/>
      <c r="Q335" s="235"/>
      <c r="R335" s="273"/>
      <c r="AMJ335" s="294"/>
    </row>
    <row r="336" s="222" customFormat="true" ht="46.4" hidden="false" customHeight="true" outlineLevel="0" collapsed="false">
      <c r="B336" s="80" t="s">
        <v>613</v>
      </c>
      <c r="C336" s="80"/>
      <c r="D336" s="80"/>
      <c r="E336" s="80"/>
      <c r="F336" s="80"/>
      <c r="G336" s="80"/>
      <c r="H336" s="80"/>
      <c r="I336" s="80"/>
      <c r="J336" s="80"/>
      <c r="K336" s="80"/>
      <c r="L336" s="80"/>
      <c r="M336" s="80"/>
      <c r="N336" s="80"/>
      <c r="O336" s="80"/>
      <c r="P336" s="80"/>
      <c r="Q336" s="235"/>
      <c r="R336" s="273"/>
      <c r="AMJ336" s="294"/>
    </row>
    <row r="337" s="222" customFormat="true" ht="12.8" hidden="false" customHeight="true" outlineLevel="0" collapsed="false">
      <c r="B337" s="228" t="s">
        <v>442</v>
      </c>
      <c r="C337" s="228"/>
      <c r="D337" s="228"/>
      <c r="E337" s="228"/>
      <c r="F337" s="228"/>
      <c r="G337" s="228"/>
      <c r="H337" s="228"/>
      <c r="I337" s="228"/>
      <c r="J337" s="228"/>
      <c r="K337" s="228"/>
      <c r="L337" s="228"/>
      <c r="M337" s="228"/>
      <c r="N337" s="228"/>
      <c r="O337" s="228"/>
      <c r="P337" s="228"/>
      <c r="Q337" s="235"/>
      <c r="R337" s="273"/>
      <c r="AMJ337" s="294"/>
    </row>
    <row r="338" s="222" customFormat="true" ht="12.8" hidden="false" customHeight="true" outlineLevel="0" collapsed="false">
      <c r="B338" s="228" t="s">
        <v>443</v>
      </c>
      <c r="C338" s="228"/>
      <c r="D338" s="228"/>
      <c r="E338" s="228"/>
      <c r="F338" s="228"/>
      <c r="G338" s="228"/>
      <c r="H338" s="228"/>
      <c r="I338" s="228"/>
      <c r="J338" s="228"/>
      <c r="K338" s="228"/>
      <c r="L338" s="228"/>
      <c r="M338" s="228"/>
      <c r="N338" s="228"/>
      <c r="O338" s="228"/>
      <c r="P338" s="228"/>
      <c r="Q338" s="235"/>
      <c r="R338" s="273"/>
      <c r="AMJ338" s="294"/>
    </row>
    <row r="339" s="222" customFormat="true" ht="21.55" hidden="false" customHeight="true" outlineLevel="0" collapsed="false">
      <c r="B339" s="228" t="s">
        <v>444</v>
      </c>
      <c r="C339" s="228"/>
      <c r="D339" s="228"/>
      <c r="E339" s="228"/>
      <c r="F339" s="228"/>
      <c r="G339" s="228"/>
      <c r="H339" s="228"/>
      <c r="I339" s="228"/>
      <c r="J339" s="228"/>
      <c r="K339" s="228"/>
      <c r="L339" s="228"/>
      <c r="M339" s="228"/>
      <c r="N339" s="228"/>
      <c r="O339" s="228"/>
      <c r="P339" s="228"/>
      <c r="Q339" s="235"/>
      <c r="R339" s="273"/>
      <c r="AMJ339" s="294"/>
    </row>
    <row r="340" s="222" customFormat="true" ht="21.55" hidden="false" customHeight="true" outlineLevel="0" collapsed="false">
      <c r="B340" s="228" t="s">
        <v>445</v>
      </c>
      <c r="C340" s="228"/>
      <c r="D340" s="228"/>
      <c r="E340" s="228"/>
      <c r="F340" s="228"/>
      <c r="G340" s="228"/>
      <c r="H340" s="228"/>
      <c r="I340" s="228"/>
      <c r="J340" s="228"/>
      <c r="K340" s="228"/>
      <c r="L340" s="228"/>
      <c r="M340" s="228"/>
      <c r="N340" s="228"/>
      <c r="O340" s="228"/>
      <c r="P340" s="228"/>
      <c r="Q340" s="235"/>
      <c r="R340" s="273"/>
      <c r="AMJ340" s="294"/>
    </row>
    <row r="341" s="222" customFormat="true" ht="21.55" hidden="false" customHeight="true" outlineLevel="0" collapsed="false">
      <c r="B341" s="228" t="s">
        <v>446</v>
      </c>
      <c r="C341" s="228"/>
      <c r="D341" s="228"/>
      <c r="E341" s="228"/>
      <c r="F341" s="228"/>
      <c r="G341" s="228"/>
      <c r="H341" s="228"/>
      <c r="I341" s="228"/>
      <c r="J341" s="228"/>
      <c r="K341" s="228"/>
      <c r="L341" s="228"/>
      <c r="M341" s="228"/>
      <c r="N341" s="228"/>
      <c r="O341" s="228"/>
      <c r="P341" s="228"/>
      <c r="Q341" s="235"/>
      <c r="R341" s="273"/>
      <c r="AMJ341" s="294"/>
    </row>
    <row r="342" s="222" customFormat="true" ht="21.55" hidden="false" customHeight="true" outlineLevel="0" collapsed="false">
      <c r="B342" s="228" t="s">
        <v>447</v>
      </c>
      <c r="C342" s="228"/>
      <c r="D342" s="228"/>
      <c r="E342" s="228"/>
      <c r="F342" s="228"/>
      <c r="G342" s="228"/>
      <c r="H342" s="228"/>
      <c r="I342" s="228"/>
      <c r="J342" s="228"/>
      <c r="K342" s="228"/>
      <c r="L342" s="228"/>
      <c r="M342" s="228"/>
      <c r="N342" s="228"/>
      <c r="O342" s="228"/>
      <c r="P342" s="228"/>
      <c r="Q342" s="235"/>
      <c r="R342" s="273"/>
      <c r="AMJ342" s="294"/>
    </row>
    <row r="343" s="222" customFormat="true" ht="12.8" hidden="false" customHeight="true" outlineLevel="0" collapsed="false">
      <c r="B343" s="228" t="s">
        <v>614</v>
      </c>
      <c r="C343" s="228"/>
      <c r="D343" s="228"/>
      <c r="E343" s="228"/>
      <c r="F343" s="228"/>
      <c r="G343" s="228"/>
      <c r="H343" s="228"/>
      <c r="I343" s="228"/>
      <c r="J343" s="228"/>
      <c r="K343" s="228"/>
      <c r="L343" s="228"/>
      <c r="M343" s="228"/>
      <c r="N343" s="228"/>
      <c r="O343" s="228"/>
      <c r="P343" s="228"/>
      <c r="Q343" s="235"/>
      <c r="R343" s="235"/>
      <c r="AMJ343" s="294"/>
    </row>
    <row r="344" s="222" customFormat="true" ht="12.8" hidden="false" customHeight="true" outlineLevel="0" collapsed="false">
      <c r="B344" s="228" t="s">
        <v>615</v>
      </c>
      <c r="C344" s="228"/>
      <c r="D344" s="228"/>
      <c r="E344" s="228"/>
      <c r="F344" s="228"/>
      <c r="G344" s="228"/>
      <c r="H344" s="228"/>
      <c r="I344" s="228"/>
      <c r="J344" s="228"/>
      <c r="K344" s="228"/>
      <c r="L344" s="228"/>
      <c r="M344" s="228"/>
      <c r="N344" s="228"/>
      <c r="O344" s="228"/>
      <c r="P344" s="228"/>
      <c r="Q344" s="235"/>
      <c r="R344" s="235"/>
      <c r="AMJ344" s="294"/>
    </row>
    <row r="345" s="222" customFormat="true" ht="12.8" hidden="false" customHeight="true" outlineLevel="0" collapsed="false">
      <c r="B345" s="228" t="s">
        <v>120</v>
      </c>
      <c r="C345" s="228"/>
      <c r="D345" s="228"/>
      <c r="E345" s="228"/>
      <c r="F345" s="228"/>
      <c r="G345" s="228"/>
      <c r="H345" s="228"/>
      <c r="I345" s="228"/>
      <c r="J345" s="228"/>
      <c r="K345" s="228"/>
      <c r="L345" s="228"/>
      <c r="M345" s="228"/>
      <c r="N345" s="228"/>
      <c r="O345" s="228"/>
      <c r="P345" s="228"/>
      <c r="Q345" s="235"/>
      <c r="R345" s="235"/>
      <c r="AMJ345" s="294"/>
    </row>
    <row r="346" s="222" customFormat="true" ht="12.8" hidden="false" customHeight="true" outlineLevel="0" collapsed="false">
      <c r="B346" s="228" t="s">
        <v>450</v>
      </c>
      <c r="C346" s="228"/>
      <c r="D346" s="228"/>
      <c r="E346" s="228"/>
      <c r="F346" s="228"/>
      <c r="G346" s="228"/>
      <c r="H346" s="228"/>
      <c r="I346" s="228"/>
      <c r="J346" s="228"/>
      <c r="K346" s="228"/>
      <c r="L346" s="228"/>
      <c r="M346" s="228"/>
      <c r="N346" s="228"/>
      <c r="O346" s="228"/>
      <c r="P346" s="228"/>
      <c r="Q346" s="235"/>
      <c r="R346" s="235"/>
      <c r="AMJ346" s="294"/>
    </row>
    <row r="347" s="222" customFormat="true" ht="12.8" hidden="false" customHeight="true" outlineLevel="0" collapsed="false">
      <c r="B347" s="228" t="s">
        <v>451</v>
      </c>
      <c r="C347" s="228"/>
      <c r="D347" s="228"/>
      <c r="E347" s="228"/>
      <c r="F347" s="228"/>
      <c r="G347" s="228"/>
      <c r="H347" s="228"/>
      <c r="I347" s="228"/>
      <c r="J347" s="228"/>
      <c r="K347" s="228"/>
      <c r="L347" s="228"/>
      <c r="M347" s="228"/>
      <c r="N347" s="228"/>
      <c r="O347" s="228"/>
      <c r="P347" s="228"/>
      <c r="Q347" s="235"/>
      <c r="R347" s="235"/>
      <c r="AMJ347" s="294"/>
    </row>
    <row r="348" s="222" customFormat="true" ht="12.8" hidden="false" customHeight="true" outlineLevel="0" collapsed="false">
      <c r="B348" s="228" t="s">
        <v>616</v>
      </c>
      <c r="C348" s="228"/>
      <c r="D348" s="228"/>
      <c r="E348" s="228"/>
      <c r="F348" s="228"/>
      <c r="G348" s="228"/>
      <c r="H348" s="228"/>
      <c r="I348" s="228"/>
      <c r="J348" s="228"/>
      <c r="K348" s="228"/>
      <c r="L348" s="228"/>
      <c r="M348" s="228"/>
      <c r="N348" s="228"/>
      <c r="O348" s="228"/>
      <c r="P348" s="228"/>
      <c r="Q348" s="235"/>
      <c r="R348" s="235"/>
      <c r="AMJ348" s="294"/>
    </row>
    <row r="349" s="222" customFormat="true" ht="12.8" hidden="false" customHeight="true" outlineLevel="0" collapsed="false">
      <c r="B349" s="228" t="s">
        <v>120</v>
      </c>
      <c r="C349" s="228"/>
      <c r="D349" s="228"/>
      <c r="E349" s="228"/>
      <c r="F349" s="228"/>
      <c r="G349" s="228"/>
      <c r="H349" s="228"/>
      <c r="I349" s="228"/>
      <c r="J349" s="228"/>
      <c r="K349" s="228"/>
      <c r="L349" s="228"/>
      <c r="M349" s="228"/>
      <c r="N349" s="228"/>
      <c r="O349" s="228"/>
      <c r="P349" s="228"/>
      <c r="Q349" s="235"/>
      <c r="R349" s="235"/>
      <c r="AMJ349" s="294"/>
    </row>
    <row r="350" s="222" customFormat="true" ht="12.8" hidden="false" customHeight="true" outlineLevel="0" collapsed="false">
      <c r="B350" s="228" t="s">
        <v>450</v>
      </c>
      <c r="C350" s="228"/>
      <c r="D350" s="228"/>
      <c r="E350" s="228"/>
      <c r="F350" s="228"/>
      <c r="G350" s="228"/>
      <c r="H350" s="228"/>
      <c r="I350" s="228"/>
      <c r="J350" s="228"/>
      <c r="K350" s="228"/>
      <c r="L350" s="228"/>
      <c r="M350" s="228"/>
      <c r="N350" s="228"/>
      <c r="O350" s="228"/>
      <c r="P350" s="228"/>
      <c r="Q350" s="235"/>
      <c r="R350" s="235"/>
      <c r="AMJ350" s="294"/>
    </row>
    <row r="351" s="222" customFormat="true" ht="12.8" hidden="false" customHeight="true" outlineLevel="0" collapsed="false">
      <c r="B351" s="228" t="s">
        <v>451</v>
      </c>
      <c r="C351" s="228"/>
      <c r="D351" s="228"/>
      <c r="E351" s="228"/>
      <c r="F351" s="228"/>
      <c r="G351" s="228"/>
      <c r="H351" s="228"/>
      <c r="I351" s="228"/>
      <c r="J351" s="228"/>
      <c r="K351" s="228"/>
      <c r="L351" s="228"/>
      <c r="M351" s="228"/>
      <c r="N351" s="228"/>
      <c r="O351" s="228"/>
      <c r="P351" s="228"/>
      <c r="Q351" s="235"/>
      <c r="R351" s="235"/>
      <c r="AMJ351" s="294"/>
    </row>
    <row r="352" s="222" customFormat="true" ht="12.8" hidden="false" customHeight="true" outlineLevel="0" collapsed="false">
      <c r="B352" s="228" t="s">
        <v>452</v>
      </c>
      <c r="C352" s="228"/>
      <c r="D352" s="228"/>
      <c r="E352" s="228"/>
      <c r="F352" s="228"/>
      <c r="G352" s="228"/>
      <c r="H352" s="228"/>
      <c r="I352" s="228"/>
      <c r="J352" s="228"/>
      <c r="K352" s="228"/>
      <c r="L352" s="228"/>
      <c r="M352" s="228"/>
      <c r="N352" s="228"/>
      <c r="O352" s="228"/>
      <c r="P352" s="228"/>
      <c r="Q352" s="235"/>
      <c r="R352" s="235"/>
      <c r="AMJ352" s="294"/>
    </row>
    <row r="353" s="222" customFormat="true" ht="31.5" hidden="false" customHeight="true" outlineLevel="0" collapsed="false">
      <c r="B353" s="228" t="s">
        <v>617</v>
      </c>
      <c r="C353" s="228"/>
      <c r="D353" s="228"/>
      <c r="E353" s="228"/>
      <c r="F353" s="228"/>
      <c r="G353" s="228"/>
      <c r="H353" s="228"/>
      <c r="I353" s="228"/>
      <c r="J353" s="228"/>
      <c r="K353" s="228"/>
      <c r="L353" s="228"/>
      <c r="M353" s="228"/>
      <c r="N353" s="228"/>
      <c r="O353" s="228"/>
      <c r="P353" s="228"/>
      <c r="Q353" s="235"/>
      <c r="R353" s="235"/>
      <c r="AMJ353" s="294"/>
    </row>
    <row r="354" s="222" customFormat="true" ht="12.8" hidden="false" customHeight="true" outlineLevel="0" collapsed="false">
      <c r="B354" s="228" t="s">
        <v>452</v>
      </c>
      <c r="C354" s="228"/>
      <c r="D354" s="228"/>
      <c r="E354" s="228"/>
      <c r="F354" s="228"/>
      <c r="G354" s="228"/>
      <c r="H354" s="228"/>
      <c r="I354" s="228"/>
      <c r="J354" s="228"/>
      <c r="K354" s="228"/>
      <c r="L354" s="228"/>
      <c r="M354" s="228"/>
      <c r="N354" s="228"/>
      <c r="O354" s="228"/>
      <c r="P354" s="228"/>
      <c r="Q354" s="235"/>
      <c r="R354" s="235"/>
      <c r="AMJ354" s="294"/>
    </row>
    <row r="355" s="222" customFormat="true" ht="41.45" hidden="false" customHeight="true" outlineLevel="0" collapsed="false">
      <c r="B355" s="228" t="s">
        <v>515</v>
      </c>
      <c r="C355" s="228"/>
      <c r="D355" s="228"/>
      <c r="E355" s="228"/>
      <c r="F355" s="228"/>
      <c r="G355" s="228"/>
      <c r="H355" s="228"/>
      <c r="I355" s="228"/>
      <c r="J355" s="228"/>
      <c r="K355" s="228"/>
      <c r="L355" s="228"/>
      <c r="M355" s="228"/>
      <c r="N355" s="228"/>
      <c r="O355" s="228"/>
      <c r="P355" s="228"/>
      <c r="Q355" s="235"/>
      <c r="R355" s="235"/>
      <c r="AMJ355" s="294"/>
    </row>
    <row r="356" s="222" customFormat="true" ht="31.5" hidden="false" customHeight="true" outlineLevel="0" collapsed="false">
      <c r="B356" s="228" t="s">
        <v>516</v>
      </c>
      <c r="C356" s="228"/>
      <c r="D356" s="228"/>
      <c r="E356" s="228"/>
      <c r="F356" s="228"/>
      <c r="G356" s="228"/>
      <c r="H356" s="228"/>
      <c r="I356" s="228"/>
      <c r="J356" s="228"/>
      <c r="K356" s="228"/>
      <c r="L356" s="228"/>
      <c r="M356" s="228"/>
      <c r="N356" s="228"/>
      <c r="O356" s="228"/>
      <c r="P356" s="228"/>
      <c r="Q356" s="235"/>
      <c r="R356" s="235"/>
      <c r="AMJ356" s="294"/>
    </row>
    <row r="357" s="222" customFormat="true" ht="31.5" hidden="false" customHeight="true" outlineLevel="0" collapsed="false">
      <c r="B357" s="228" t="s">
        <v>618</v>
      </c>
      <c r="C357" s="228"/>
      <c r="D357" s="228"/>
      <c r="E357" s="228"/>
      <c r="F357" s="228"/>
      <c r="G357" s="228"/>
      <c r="H357" s="228"/>
      <c r="I357" s="228"/>
      <c r="J357" s="228"/>
      <c r="K357" s="228"/>
      <c r="L357" s="228"/>
      <c r="M357" s="228"/>
      <c r="N357" s="228"/>
      <c r="O357" s="228"/>
      <c r="P357" s="228"/>
      <c r="Q357" s="235"/>
      <c r="R357" s="235"/>
      <c r="AMJ357" s="294"/>
    </row>
  </sheetData>
  <mergeCells count="127">
    <mergeCell ref="B1:P1"/>
    <mergeCell ref="C2:F2"/>
    <mergeCell ref="C3:P3"/>
    <mergeCell ref="C4:F4"/>
    <mergeCell ref="C5:P5"/>
    <mergeCell ref="C6:D6"/>
    <mergeCell ref="E6:F6"/>
    <mergeCell ref="C31:P31"/>
    <mergeCell ref="C32:D32"/>
    <mergeCell ref="E32:F32"/>
    <mergeCell ref="C57:F57"/>
    <mergeCell ref="C58:F58"/>
    <mergeCell ref="C59:F59"/>
    <mergeCell ref="C60:P60"/>
    <mergeCell ref="C61:D61"/>
    <mergeCell ref="E61:F61"/>
    <mergeCell ref="C66:F66"/>
    <mergeCell ref="C67:F67"/>
    <mergeCell ref="C68:P68"/>
    <mergeCell ref="C69:D69"/>
    <mergeCell ref="E69:F69"/>
    <mergeCell ref="C94:F94"/>
    <mergeCell ref="C95:F95"/>
    <mergeCell ref="C96:F96"/>
    <mergeCell ref="C97:F97"/>
    <mergeCell ref="C98:P98"/>
    <mergeCell ref="C99:D99"/>
    <mergeCell ref="E99:F99"/>
    <mergeCell ref="C104:P104"/>
    <mergeCell ref="C105:D105"/>
    <mergeCell ref="E105:F105"/>
    <mergeCell ref="C130:P130"/>
    <mergeCell ref="C131:D131"/>
    <mergeCell ref="E131:F131"/>
    <mergeCell ref="C138:P138"/>
    <mergeCell ref="C139:F139"/>
    <mergeCell ref="C140:F140"/>
    <mergeCell ref="C141:F141"/>
    <mergeCell ref="C142:P142"/>
    <mergeCell ref="C143:F143"/>
    <mergeCell ref="C144:P144"/>
    <mergeCell ref="C145:F145"/>
    <mergeCell ref="C146:P146"/>
    <mergeCell ref="C147:P147"/>
    <mergeCell ref="C148:F148"/>
    <mergeCell ref="C149:F149"/>
    <mergeCell ref="C150:P150"/>
    <mergeCell ref="C151:F151"/>
    <mergeCell ref="C152:F152"/>
    <mergeCell ref="C153:P153"/>
    <mergeCell ref="C154:F154"/>
    <mergeCell ref="C155:F155"/>
    <mergeCell ref="C156:F156"/>
    <mergeCell ref="C157:P157"/>
    <mergeCell ref="C158:D158"/>
    <mergeCell ref="E158:F158"/>
    <mergeCell ref="C183:F183"/>
    <mergeCell ref="C184:P184"/>
    <mergeCell ref="C185:D185"/>
    <mergeCell ref="E185:F185"/>
    <mergeCell ref="C190:P190"/>
    <mergeCell ref="C191:D191"/>
    <mergeCell ref="E191:F191"/>
    <mergeCell ref="C196:P196"/>
    <mergeCell ref="C197:D197"/>
    <mergeCell ref="E197:F197"/>
    <mergeCell ref="C202:P202"/>
    <mergeCell ref="C203:P203"/>
    <mergeCell ref="C204:D204"/>
    <mergeCell ref="E204:F204"/>
    <mergeCell ref="C229:F229"/>
    <mergeCell ref="C230:F230"/>
    <mergeCell ref="C231:P231"/>
    <mergeCell ref="C232:F232"/>
    <mergeCell ref="C233:P233"/>
    <mergeCell ref="C234:D234"/>
    <mergeCell ref="E234:F234"/>
    <mergeCell ref="C259:F259"/>
    <mergeCell ref="C260:F260"/>
    <mergeCell ref="C261:F261"/>
    <mergeCell ref="C262:P262"/>
    <mergeCell ref="C263:F263"/>
    <mergeCell ref="C264:P264"/>
    <mergeCell ref="C265:D265"/>
    <mergeCell ref="E265:F265"/>
    <mergeCell ref="C290:F290"/>
    <mergeCell ref="C291:F291"/>
    <mergeCell ref="C292:P292"/>
    <mergeCell ref="C293:P293"/>
    <mergeCell ref="C294:D294"/>
    <mergeCell ref="E294:F294"/>
    <mergeCell ref="C319:F319"/>
    <mergeCell ref="C320:F320"/>
    <mergeCell ref="C321:F321"/>
    <mergeCell ref="C322:F322"/>
    <mergeCell ref="C323:F323"/>
    <mergeCell ref="C324:F324"/>
    <mergeCell ref="C325:F325"/>
    <mergeCell ref="C326:P326"/>
    <mergeCell ref="C327:D327"/>
    <mergeCell ref="E327:F327"/>
    <mergeCell ref="C332:F332"/>
    <mergeCell ref="B333:P333"/>
    <mergeCell ref="B334:P334"/>
    <mergeCell ref="B335:P335"/>
    <mergeCell ref="B336:P336"/>
    <mergeCell ref="B337:P337"/>
    <mergeCell ref="B338:P338"/>
    <mergeCell ref="B339:P339"/>
    <mergeCell ref="B340:P340"/>
    <mergeCell ref="B341:P341"/>
    <mergeCell ref="B342:P342"/>
    <mergeCell ref="B343:P343"/>
    <mergeCell ref="B344:P344"/>
    <mergeCell ref="B345:P345"/>
    <mergeCell ref="B346:P346"/>
    <mergeCell ref="B347:P347"/>
    <mergeCell ref="B348:P348"/>
    <mergeCell ref="B349:P349"/>
    <mergeCell ref="B350:P350"/>
    <mergeCell ref="B351:P351"/>
    <mergeCell ref="B352:P352"/>
    <mergeCell ref="B353:P353"/>
    <mergeCell ref="B354:P354"/>
    <mergeCell ref="B355:P355"/>
    <mergeCell ref="B356:P356"/>
    <mergeCell ref="B357:P357"/>
  </mergeCells>
  <printOptions headings="false" gridLines="false" gridLinesSet="true" horizontalCentered="true" verticalCentered="false"/>
  <pageMargins left="0.39375" right="0.39375" top="0.39375" bottom="0.393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861141"/>
    <pageSetUpPr fitToPage="true"/>
  </sheetPr>
  <dimension ref="B1:AMJ8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O4" activePane="bottomLeft" state="frozen"/>
      <selection pane="topLeft" activeCell="A1" activeCellId="0" sqref="A1"/>
      <selection pane="bottomLeft" activeCell="M95" activeCellId="0" sqref="M95"/>
    </sheetView>
  </sheetViews>
  <sheetFormatPr defaultColWidth="9.13671875" defaultRowHeight="12.8" zeroHeight="false" outlineLevelRow="0" outlineLevelCol="1"/>
  <cols>
    <col collapsed="false" customWidth="true" hidden="false" outlineLevel="0" max="1" min="1" style="222" width="2.99"/>
    <col collapsed="false" customWidth="true" hidden="false" outlineLevel="0" max="2" min="2" style="222" width="16.43"/>
    <col collapsed="false" customWidth="true" hidden="false" outlineLevel="0" max="6" min="3" style="295" width="18.88"/>
    <col collapsed="false" customWidth="true" hidden="true" outlineLevel="1" max="7" min="7" style="296" width="21.56"/>
    <col collapsed="false" customWidth="true" hidden="true" outlineLevel="1" max="8" min="8" style="296" width="16.67"/>
    <col collapsed="false" customWidth="true" hidden="true" outlineLevel="1" max="9" min="9" style="296" width="26.71"/>
    <col collapsed="false" customWidth="true" hidden="false" outlineLevel="0" max="10" min="10" style="222" width="26.71"/>
    <col collapsed="false" customWidth="true" hidden="false" outlineLevel="0" max="11" min="11" style="222" width="18.71"/>
    <col collapsed="false" customWidth="true" hidden="false" outlineLevel="0" max="12" min="12" style="235" width="18.71"/>
    <col collapsed="false" customWidth="true" hidden="false" outlineLevel="0" max="13" min="13" style="235" width="11.89"/>
    <col collapsed="false" customWidth="true" hidden="false" outlineLevel="0" max="14" min="14" style="222" width="10.07"/>
    <col collapsed="false" customWidth="true" hidden="false" outlineLevel="0" max="15" min="15" style="235" width="18.71"/>
    <col collapsed="false" customWidth="true" hidden="false" outlineLevel="0" max="16" min="16" style="222" width="2.77"/>
    <col collapsed="false" customWidth="false" hidden="true" outlineLevel="0" max="1024" min="17" style="222" width="9.13"/>
  </cols>
  <sheetData>
    <row r="1" customFormat="false" ht="12.8" hidden="false" customHeight="false" outlineLevel="0" collapsed="false">
      <c r="B1" s="297"/>
      <c r="C1" s="297"/>
      <c r="D1" s="297"/>
      <c r="E1" s="297"/>
      <c r="F1" s="297"/>
      <c r="G1" s="298"/>
      <c r="H1" s="298"/>
      <c r="I1" s="298"/>
      <c r="J1" s="297"/>
      <c r="K1" s="297"/>
      <c r="L1" s="298"/>
      <c r="M1" s="298"/>
      <c r="N1" s="297"/>
      <c r="O1" s="298"/>
    </row>
    <row r="2" customFormat="false" ht="12.8" hidden="false" customHeight="false" outlineLevel="0" collapsed="false">
      <c r="B2" s="299" t="s">
        <v>454</v>
      </c>
      <c r="C2" s="299"/>
      <c r="D2" s="299"/>
      <c r="E2" s="299"/>
      <c r="F2" s="299"/>
      <c r="G2" s="299"/>
      <c r="H2" s="299"/>
      <c r="I2" s="299"/>
      <c r="J2" s="299"/>
      <c r="K2" s="299"/>
      <c r="L2" s="299"/>
      <c r="M2" s="299"/>
      <c r="N2" s="299"/>
      <c r="O2" s="299"/>
    </row>
    <row r="3" s="300" customFormat="true" ht="51.4" hidden="false" customHeight="true" outlineLevel="0" collapsed="false">
      <c r="B3" s="301" t="s">
        <v>156</v>
      </c>
      <c r="C3" s="219" t="s">
        <v>455</v>
      </c>
      <c r="D3" s="219"/>
      <c r="E3" s="219"/>
      <c r="F3" s="219"/>
      <c r="G3" s="302" t="s">
        <v>158</v>
      </c>
      <c r="H3" s="220" t="s">
        <v>159</v>
      </c>
      <c r="I3" s="220" t="s">
        <v>160</v>
      </c>
      <c r="J3" s="303" t="s">
        <v>456</v>
      </c>
      <c r="K3" s="221" t="s">
        <v>162</v>
      </c>
      <c r="L3" s="218" t="s">
        <v>163</v>
      </c>
      <c r="M3" s="304" t="s">
        <v>529</v>
      </c>
      <c r="N3" s="305" t="s">
        <v>164</v>
      </c>
      <c r="O3" s="218" t="s">
        <v>165</v>
      </c>
    </row>
    <row r="4" customFormat="false" ht="12.8" hidden="false" customHeight="false" outlineLevel="0" collapsed="false">
      <c r="B4" s="306" t="s">
        <v>457</v>
      </c>
      <c r="C4" s="224" t="s">
        <v>458</v>
      </c>
      <c r="D4" s="224"/>
      <c r="E4" s="224"/>
      <c r="F4" s="224"/>
      <c r="G4" s="307" t="n">
        <f aca="false">'VALORES PARA ALTERAR 2025'!B123</f>
        <v>9.76</v>
      </c>
      <c r="H4" s="308" t="n">
        <f aca="false">J4+K4</f>
        <v>9.76</v>
      </c>
      <c r="I4" s="230" t="n">
        <f aca="false">SUM(J4:L4)</f>
        <v>12.82</v>
      </c>
      <c r="J4" s="230" t="n">
        <f aca="false">IF(MOD(G4*0.93*10^(2+1),20)=5, TRUNC(G4*0.93,2), ROUND(G4*0.93,2))</f>
        <v>9.08</v>
      </c>
      <c r="K4" s="309" t="n">
        <f aca="false">IF(MOD(G4*0.07*10^(2+1),20)=5, TRUNC(G4*0.07,2), ROUND(G4*0.07,2))</f>
        <v>0.68</v>
      </c>
      <c r="L4" s="233" t="n">
        <f aca="false">'VALORES PARA ALTERAR 2025'!C123</f>
        <v>3.06</v>
      </c>
      <c r="M4" s="310" t="n">
        <f aca="false">IF(MOD(J4*0.8%*10^(2+1),20)=5, TRUNC(J4*0.8%,2), ROUND(J4*0.8%,2))</f>
        <v>0.07</v>
      </c>
      <c r="N4" s="227" t="n">
        <f aca="false">IF(MOD(IF(CONFIGURACAO_ISSQN!$B$2="Emolumentos Líquidos",J4,SUM(J4:K4))*CONFIGURACAO_ISSQN!$B$1*10^(2+1),20)=5, TRUNC(IF(CONFIGURACAO_ISSQN!$B$2="Emolumentos Líquidos",J4,SUM(J4:K4))*CONFIGURACAO_ISSQN!$B$1,2), ROUND(IF(CONFIGURACAO_ISSQN!$B$2="Emolumentos Líquidos",J4,SUM(J4:K4))*CONFIGURACAO_ISSQN!$B$1,2))</f>
        <v>0.45</v>
      </c>
      <c r="O4" s="253" t="n">
        <f aca="false">SUM(J4:N4)</f>
        <v>13.34</v>
      </c>
    </row>
    <row r="5" customFormat="false" ht="12.8" hidden="false" customHeight="true" outlineLevel="0" collapsed="false">
      <c r="B5" s="311" t="s">
        <v>166</v>
      </c>
      <c r="C5" s="228" t="s">
        <v>459</v>
      </c>
      <c r="D5" s="228"/>
      <c r="E5" s="228"/>
      <c r="F5" s="228"/>
      <c r="G5" s="312"/>
      <c r="H5" s="312" t="s">
        <v>166</v>
      </c>
      <c r="I5" s="230" t="s">
        <v>166</v>
      </c>
      <c r="J5" s="230" t="s">
        <v>166</v>
      </c>
      <c r="K5" s="309" t="s">
        <v>166</v>
      </c>
      <c r="L5" s="234" t="s">
        <v>166</v>
      </c>
      <c r="M5" s="309" t="s">
        <v>166</v>
      </c>
      <c r="N5" s="309" t="s">
        <v>166</v>
      </c>
      <c r="O5" s="253" t="s">
        <v>166</v>
      </c>
    </row>
    <row r="6" customFormat="false" ht="12.8" hidden="false" customHeight="false" outlineLevel="0" collapsed="false">
      <c r="B6" s="306" t="s">
        <v>460</v>
      </c>
      <c r="C6" s="224" t="s">
        <v>461</v>
      </c>
      <c r="D6" s="224"/>
      <c r="E6" s="224"/>
      <c r="F6" s="224"/>
      <c r="G6" s="307" t="n">
        <f aca="false">'VALORES PARA ALTERAR 2025 - MAR'!B144</f>
        <v>6.89</v>
      </c>
      <c r="H6" s="308" t="n">
        <f aca="false">J6+K6</f>
        <v>6.89</v>
      </c>
      <c r="I6" s="230" t="n">
        <f aca="false">SUM(J6:L6)</f>
        <v>9.03</v>
      </c>
      <c r="J6" s="230" t="n">
        <f aca="false">IF(MOD(G6*0.93*10^(2+1),20)=5, TRUNC(G6*0.93,2), ROUND(G6*0.93,2))</f>
        <v>6.41</v>
      </c>
      <c r="K6" s="309" t="n">
        <f aca="false">IF(MOD(G6*0.07*10^(2+1),20)=5, TRUNC(G6*0.07,2), ROUND(G6*0.07,2))</f>
        <v>0.48</v>
      </c>
      <c r="L6" s="233" t="n">
        <f aca="false">'VALORES PARA ALTERAR 2025'!C125</f>
        <v>2.14</v>
      </c>
      <c r="M6" s="227" t="n">
        <f aca="false">IF(MOD(J6*0.8%*10^(2+1),20)=5, TRUNC(J6*0.8%,2), ROUND(J6*0.8%,2))</f>
        <v>0.05</v>
      </c>
      <c r="N6" s="227" t="n">
        <f aca="false">IF(MOD(IF(CONFIGURACAO_ISSQN!$B$2="Emolumentos Líquidos",J6,SUM(J6:K6))*CONFIGURACAO_ISSQN!$B$1*10^(2+1),20)=5, TRUNC(IF(CONFIGURACAO_ISSQN!$B$2="Emolumentos Líquidos",J6,SUM(J6:K6))*CONFIGURACAO_ISSQN!$B$1,2), ROUND(IF(CONFIGURACAO_ISSQN!$B$2="Emolumentos Líquidos",J6,SUM(J6:K6))*CONFIGURACAO_ISSQN!$B$1,2))</f>
        <v>0.32</v>
      </c>
      <c r="O6" s="253" t="n">
        <f aca="false">SUM(J6:N6)</f>
        <v>9.4</v>
      </c>
    </row>
    <row r="7" customFormat="false" ht="12.8" hidden="false" customHeight="true" outlineLevel="0" collapsed="false">
      <c r="B7" s="223" t="s">
        <v>166</v>
      </c>
      <c r="C7" s="228" t="s">
        <v>462</v>
      </c>
      <c r="D7" s="228"/>
      <c r="E7" s="228"/>
      <c r="F7" s="228"/>
      <c r="G7" s="228"/>
      <c r="H7" s="228"/>
      <c r="I7" s="228"/>
      <c r="J7" s="228" t="n">
        <f aca="false">IF(MOD(G7*0.93*10^(2+1),20)=5, TRUNC(G7*0.93,2), ROUND(G7*0.93,2))</f>
        <v>0</v>
      </c>
      <c r="K7" s="228" t="n">
        <f aca="false">IF(MOD(G7*0.07*10^(2+1),20)=5, TRUNC(G7*0.07,2), ROUND(G7*0.07,2))</f>
        <v>0</v>
      </c>
      <c r="L7" s="228"/>
      <c r="M7" s="228" t="n">
        <f aca="false">IF(MOD(J7*0.8%*10^(2+1),20)=5, TRUNC(J7*0.8%,2), ROUND(J7*0.8%,2))</f>
        <v>0</v>
      </c>
      <c r="N7" s="228"/>
      <c r="O7" s="228"/>
    </row>
    <row r="8" customFormat="false" ht="12.8" hidden="false" customHeight="true" outlineLevel="0" collapsed="false">
      <c r="B8" s="223" t="s">
        <v>463</v>
      </c>
      <c r="C8" s="313" t="s">
        <v>464</v>
      </c>
      <c r="D8" s="313"/>
      <c r="E8" s="313"/>
      <c r="F8" s="313"/>
      <c r="G8" s="314" t="n">
        <f aca="false">'VALORES PARA ALTERAR 2025'!B127</f>
        <v>29</v>
      </c>
      <c r="H8" s="315" t="n">
        <f aca="false">J8+K8</f>
        <v>29</v>
      </c>
      <c r="I8" s="230" t="n">
        <f aca="false">SUM(J8:L8)</f>
        <v>39.25</v>
      </c>
      <c r="J8" s="230" t="n">
        <f aca="false">IF(MOD(G8*0.93*10^(2+1),20)=5, TRUNC(G8*0.93,2), ROUND(G8*0.93,2))</f>
        <v>26.97</v>
      </c>
      <c r="K8" s="309" t="n">
        <f aca="false">IF(MOD(G8*0.07*10^(2+1),20)=5, TRUNC(G8*0.07,2), ROUND(G8*0.07,2))</f>
        <v>2.03</v>
      </c>
      <c r="L8" s="233" t="n">
        <f aca="false">'VALORES PARA ALTERAR 2025'!C127</f>
        <v>10.25</v>
      </c>
      <c r="M8" s="227" t="n">
        <f aca="false">IF(MOD(J8*0.8%*10^(2+1),20)=5, TRUNC(J8*0.8%,2), ROUND(J8*0.8%,2))</f>
        <v>0.22</v>
      </c>
      <c r="N8" s="227" t="n">
        <f aca="false">IF(MOD(IF(CONFIGURACAO_ISSQN!$B$2="Emolumentos Líquidos",J8,SUM(J8:K8))*CONFIGURACAO_ISSQN!$B$1*10^(2+1),20)=5, TRUNC(IF(CONFIGURACAO_ISSQN!$B$2="Emolumentos Líquidos",J8,SUM(J8:K8))*CONFIGURACAO_ISSQN!$B$1,2), ROUND(IF(CONFIGURACAO_ISSQN!$B$2="Emolumentos Líquidos",J8,SUM(J8:K8))*CONFIGURACAO_ISSQN!$B$1,2))</f>
        <v>1.35</v>
      </c>
      <c r="O8" s="253" t="n">
        <f aca="false">SUM(J8:N8)</f>
        <v>40.82</v>
      </c>
    </row>
    <row r="9" customFormat="false" ht="12.8" hidden="false" customHeight="true" outlineLevel="0" collapsed="false">
      <c r="B9" s="223" t="s">
        <v>465</v>
      </c>
      <c r="C9" s="313" t="s">
        <v>466</v>
      </c>
      <c r="D9" s="313"/>
      <c r="E9" s="313"/>
      <c r="F9" s="313"/>
      <c r="G9" s="314" t="n">
        <f aca="false">'VALORES PARA ALTERAR 2025'!B128</f>
        <v>50.73</v>
      </c>
      <c r="H9" s="315" t="n">
        <f aca="false">J9+K9</f>
        <v>50.73</v>
      </c>
      <c r="I9" s="230" t="n">
        <f aca="false">SUM(J9:L9)</f>
        <v>60.98</v>
      </c>
      <c r="J9" s="230" t="n">
        <f aca="false">IF(MOD(G9*0.93*10^(2+1),20)=5, TRUNC(G9*0.93,2), ROUND(G9*0.93,2))</f>
        <v>47.18</v>
      </c>
      <c r="K9" s="309" t="n">
        <f aca="false">IF(MOD(G9*0.07*10^(2+1),20)=5, TRUNC(G9*0.07,2), ROUND(G9*0.07,2))</f>
        <v>3.55</v>
      </c>
      <c r="L9" s="233" t="n">
        <f aca="false">'VALORES PARA ALTERAR 2025'!C128</f>
        <v>10.25</v>
      </c>
      <c r="M9" s="310" t="n">
        <f aca="false">IF(MOD(J9*0.8%*10^(2+1),20)=5, TRUNC(J9*0.8%,2), ROUND(J9*0.8%,2))</f>
        <v>0.38</v>
      </c>
      <c r="N9" s="227" t="n">
        <f aca="false">IF(MOD(IF(CONFIGURACAO_ISSQN!$B$2="Emolumentos Líquidos",J9,SUM(J9:K9))*CONFIGURACAO_ISSQN!$B$1*10^(2+1),20)=5, TRUNC(IF(CONFIGURACAO_ISSQN!$B$2="Emolumentos Líquidos",J9,SUM(J9:K9))*CONFIGURACAO_ISSQN!$B$1,2), ROUND(IF(CONFIGURACAO_ISSQN!$B$2="Emolumentos Líquidos",J9,SUM(J9:K9))*CONFIGURACAO_ISSQN!$B$1,2))</f>
        <v>2.36</v>
      </c>
      <c r="O9" s="253" t="n">
        <f aca="false">SUM(J9:N9)</f>
        <v>63.72</v>
      </c>
    </row>
    <row r="10" customFormat="false" ht="12.8" hidden="false" customHeight="true" outlineLevel="0" collapsed="false">
      <c r="B10" s="223" t="s">
        <v>166</v>
      </c>
      <c r="C10" s="228" t="s">
        <v>467</v>
      </c>
      <c r="D10" s="228"/>
      <c r="E10" s="228"/>
      <c r="F10" s="228"/>
      <c r="G10" s="228"/>
      <c r="H10" s="228"/>
      <c r="I10" s="228"/>
      <c r="J10" s="228" t="n">
        <f aca="false">IF(MOD(G10*0.93*10^(2+1),20)=5, TRUNC(G10*0.93,2), ROUND(G10*0.93,2))</f>
        <v>0</v>
      </c>
      <c r="K10" s="228" t="n">
        <f aca="false">IF(MOD(G10*0.07*10^(2+1),20)=5, TRUNC(G10*0.07,2), ROUND(G10*0.07,2))</f>
        <v>0</v>
      </c>
      <c r="L10" s="228"/>
      <c r="M10" s="228" t="n">
        <f aca="false">IF(MOD(J10*0.8%*10^(2+1),20)=5, TRUNC(J10*0.8%,2), ROUND(J10*0.8%,2))</f>
        <v>0</v>
      </c>
      <c r="N10" s="228"/>
      <c r="O10" s="228"/>
    </row>
    <row r="11" customFormat="false" ht="12.8" hidden="false" customHeight="true" outlineLevel="0" collapsed="false">
      <c r="B11" s="316" t="s">
        <v>468</v>
      </c>
      <c r="C11" s="317" t="s">
        <v>469</v>
      </c>
      <c r="D11" s="317"/>
      <c r="E11" s="317"/>
      <c r="F11" s="317"/>
      <c r="G11" s="318" t="n">
        <f aca="false">'VALORES PARA ALTERAR 2025'!B130</f>
        <v>17.08</v>
      </c>
      <c r="H11" s="319" t="n">
        <f aca="false">J11+K11</f>
        <v>17.08</v>
      </c>
      <c r="I11" s="230" t="n">
        <f aca="false">SUM(J11:L11)</f>
        <v>22.47</v>
      </c>
      <c r="J11" s="230" t="n">
        <f aca="false">IF(MOD(G11*0.93*10^(2+1),20)=5, TRUNC(G11*0.93,2), ROUND(G11*0.93,2))</f>
        <v>15.88</v>
      </c>
      <c r="K11" s="309" t="n">
        <f aca="false">IF(MOD(G11*0.07*10^(2+1),20)=5, TRUNC(G11*0.07,2), ROUND(G11*0.07,2))</f>
        <v>1.2</v>
      </c>
      <c r="L11" s="320" t="n">
        <f aca="false">'VALORES PARA ALTERAR 2025'!C130</f>
        <v>5.39</v>
      </c>
      <c r="M11" s="310" t="n">
        <f aca="false">IF(MOD(J11*0.8%*10^(2+1),20)=5, TRUNC(J11*0.8%,2), ROUND(J11*0.8%,2))</f>
        <v>0.13</v>
      </c>
      <c r="N11" s="227" t="n">
        <f aca="false">IF(MOD(IF(CONFIGURACAO_ISSQN!$B$2="Emolumentos Líquidos",J11,SUM(J11:K11))*CONFIGURACAO_ISSQN!$B$1*10^(2+1),20)=5, TRUNC(IF(CONFIGURACAO_ISSQN!$B$2="Emolumentos Líquidos",J11,SUM(J11:K11))*CONFIGURACAO_ISSQN!$B$1,2), ROUND(IF(CONFIGURACAO_ISSQN!$B$2="Emolumentos Líquidos",J11,SUM(J11:K11))*CONFIGURACAO_ISSQN!$B$1,2))</f>
        <v>0.79</v>
      </c>
      <c r="O11" s="253" t="n">
        <f aca="false">SUM(J11:N11)</f>
        <v>23.39</v>
      </c>
    </row>
    <row r="12" customFormat="false" ht="12.8" hidden="false" customHeight="true" outlineLevel="0" collapsed="false">
      <c r="B12" s="321" t="s">
        <v>470</v>
      </c>
      <c r="C12" s="284" t="s">
        <v>471</v>
      </c>
      <c r="D12" s="284"/>
      <c r="E12" s="284"/>
      <c r="F12" s="284"/>
      <c r="G12" s="322" t="n">
        <f aca="false">'VALORES PARA ALTERAR 2025'!B131</f>
        <v>29.58</v>
      </c>
      <c r="H12" s="323" t="n">
        <f aca="false">J12+K12</f>
        <v>29.58</v>
      </c>
      <c r="I12" s="230" t="n">
        <f aca="false">SUM(J12:L12)</f>
        <v>38.91</v>
      </c>
      <c r="J12" s="230" t="n">
        <f aca="false">IF(MOD(G12*0.93*10^(2+1),20)=5, TRUNC(G12*0.93,2), ROUND(G12*0.93,2))</f>
        <v>27.51</v>
      </c>
      <c r="K12" s="309" t="n">
        <f aca="false">IF(MOD(G12*0.07*10^(2+1),20)=5, TRUNC(G12*0.07,2), ROUND(G12*0.07,2))</f>
        <v>2.07</v>
      </c>
      <c r="L12" s="255" t="n">
        <f aca="false">'VALORES PARA ALTERAR 2025'!C131</f>
        <v>9.33</v>
      </c>
      <c r="M12" s="310" t="n">
        <f aca="false">IF(MOD(J12*0.8%*10^(2+1),20)=5, TRUNC(J12*0.8%,2), ROUND(J12*0.8%,2))</f>
        <v>0.22</v>
      </c>
      <c r="N12" s="227" t="n">
        <f aca="false">IF(MOD(IF(CONFIGURACAO_ISSQN!$B$2="Emolumentos Líquidos",J12,SUM(J12:K12))*CONFIGURACAO_ISSQN!$B$1*10^(2+1),20)=5, TRUNC(IF(CONFIGURACAO_ISSQN!$B$2="Emolumentos Líquidos",J12,SUM(J12:K12))*CONFIGURACAO_ISSQN!$B$1,2), ROUND(IF(CONFIGURACAO_ISSQN!$B$2="Emolumentos Líquidos",J12,SUM(J12:K12))*CONFIGURACAO_ISSQN!$B$1,2))</f>
        <v>1.38</v>
      </c>
      <c r="O12" s="253" t="n">
        <f aca="false">SUM(J12:N12)</f>
        <v>40.51</v>
      </c>
    </row>
    <row r="13" customFormat="false" ht="12.8" hidden="false" customHeight="true" outlineLevel="0" collapsed="false">
      <c r="B13" s="223" t="s">
        <v>472</v>
      </c>
      <c r="C13" s="313" t="s">
        <v>473</v>
      </c>
      <c r="D13" s="313"/>
      <c r="E13" s="313"/>
      <c r="F13" s="313"/>
      <c r="G13" s="314" t="n">
        <f aca="false">'VALORES PARA ALTERAR 2025'!B132</f>
        <v>39.69</v>
      </c>
      <c r="H13" s="315" t="n">
        <f aca="false">J13+K13</f>
        <v>39.69</v>
      </c>
      <c r="I13" s="230" t="n">
        <f aca="false">SUM(J13:L13)</f>
        <v>52.16</v>
      </c>
      <c r="J13" s="230" t="n">
        <f aca="false">IF(MOD(G13*0.93*10^(2+1),20)=5, TRUNC(G13*0.93,2), ROUND(G13*0.93,2))</f>
        <v>36.91</v>
      </c>
      <c r="K13" s="309" t="n">
        <f aca="false">IF(MOD(G13*0.07*10^(2+1),20)=5, TRUNC(G13*0.07,2), ROUND(G13*0.07,2))</f>
        <v>2.78</v>
      </c>
      <c r="L13" s="233" t="n">
        <f aca="false">'VALORES PARA ALTERAR 2025'!C132</f>
        <v>12.47</v>
      </c>
      <c r="M13" s="310" t="n">
        <f aca="false">IF(MOD(J13*0.8%*10^(2+1),20)=5, TRUNC(J13*0.8%,2), ROUND(J13*0.8%,2))</f>
        <v>0.3</v>
      </c>
      <c r="N13" s="227" t="n">
        <f aca="false">IF(MOD(IF(CONFIGURACAO_ISSQN!$B$2="Emolumentos Líquidos",J13,SUM(J13:K13))*CONFIGURACAO_ISSQN!$B$1*10^(2+1),20)=5, TRUNC(IF(CONFIGURACAO_ISSQN!$B$2="Emolumentos Líquidos",J13,SUM(J13:K13))*CONFIGURACAO_ISSQN!$B$1,2), ROUND(IF(CONFIGURACAO_ISSQN!$B$2="Emolumentos Líquidos",J13,SUM(J13:K13))*CONFIGURACAO_ISSQN!$B$1,2))</f>
        <v>1.85</v>
      </c>
      <c r="O13" s="253" t="n">
        <f aca="false">SUM(J13:N13)</f>
        <v>54.31</v>
      </c>
    </row>
    <row r="14" customFormat="false" ht="12.8" hidden="false" customHeight="true" outlineLevel="0" collapsed="false">
      <c r="B14" s="321" t="s">
        <v>166</v>
      </c>
      <c r="C14" s="228" t="s">
        <v>474</v>
      </c>
      <c r="D14" s="228"/>
      <c r="E14" s="228"/>
      <c r="F14" s="228"/>
      <c r="G14" s="228"/>
      <c r="H14" s="228"/>
      <c r="I14" s="228"/>
      <c r="J14" s="228" t="n">
        <f aca="false">IF(MOD(G14*0.93*10^(2+1),20)=5, TRUNC(G14*0.93,2), ROUND(G14*0.93,2))</f>
        <v>0</v>
      </c>
      <c r="K14" s="228" t="n">
        <f aca="false">IF(MOD(G14*0.07*10^(2+1),20)=5, TRUNC(G14*0.07,2), ROUND(G14*0.07,2))</f>
        <v>0</v>
      </c>
      <c r="L14" s="228"/>
      <c r="M14" s="228" t="n">
        <f aca="false">IF(MOD(J14*0.8%*10^(2+1),20)=5, TRUNC(J14*0.8%,2), ROUND(J14*0.8%,2))</f>
        <v>0</v>
      </c>
      <c r="N14" s="228"/>
      <c r="O14" s="228"/>
    </row>
    <row r="15" customFormat="false" ht="12.8" hidden="false" customHeight="true" outlineLevel="0" collapsed="false">
      <c r="B15" s="223" t="s">
        <v>475</v>
      </c>
      <c r="C15" s="313" t="s">
        <v>476</v>
      </c>
      <c r="D15" s="313"/>
      <c r="E15" s="313"/>
      <c r="F15" s="313"/>
      <c r="G15" s="314" t="n">
        <f aca="false">'VALORES PARA ALTERAR 2025'!B134</f>
        <v>26.37</v>
      </c>
      <c r="H15" s="315" t="n">
        <f aca="false">J15+K15</f>
        <v>26.37</v>
      </c>
      <c r="I15" s="230" t="n">
        <f aca="false">SUM(J15:L15)</f>
        <v>34.65</v>
      </c>
      <c r="J15" s="230" t="n">
        <f aca="false">IF(MOD(G15*0.93*10^(2+1),20)=5, TRUNC(G15*0.93,2), ROUND(G15*0.93,2))</f>
        <v>24.52</v>
      </c>
      <c r="K15" s="309" t="n">
        <f aca="false">IF(MOD(G15*0.07*10^(2+1),20)=5, TRUNC(G15*0.07,2), ROUND(G15*0.07,2))</f>
        <v>1.85</v>
      </c>
      <c r="L15" s="233" t="n">
        <f aca="false">'VALORES PARA ALTERAR 2025'!C134</f>
        <v>8.28</v>
      </c>
      <c r="M15" s="227" t="n">
        <f aca="false">IF(MOD(J15*0.8%*10^(2+1),20)=5, TRUNC(J15*0.8%,2), ROUND(J15*0.8%,2))</f>
        <v>0.2</v>
      </c>
      <c r="N15" s="227" t="n">
        <f aca="false">IF(MOD(IF(CONFIGURACAO_ISSQN!$B$2="Emolumentos Líquidos",J15,SUM(J15:K15))*CONFIGURACAO_ISSQN!$B$1*10^(2+1),20)=5, TRUNC(IF(CONFIGURACAO_ISSQN!$B$2="Emolumentos Líquidos",J15,SUM(J15:K15))*CONFIGURACAO_ISSQN!$B$1,2), ROUND(IF(CONFIGURACAO_ISSQN!$B$2="Emolumentos Líquidos",J15,SUM(J15:K15))*CONFIGURACAO_ISSQN!$B$1,2))</f>
        <v>1.23</v>
      </c>
      <c r="O15" s="253" t="n">
        <f aca="false">SUM(J15:N15)</f>
        <v>36.08</v>
      </c>
    </row>
    <row r="16" customFormat="false" ht="12.8" hidden="false" customHeight="true" outlineLevel="0" collapsed="false">
      <c r="B16" s="223" t="s">
        <v>166</v>
      </c>
      <c r="C16" s="228" t="s">
        <v>477</v>
      </c>
      <c r="D16" s="228" t="s">
        <v>166</v>
      </c>
      <c r="E16" s="228" t="s">
        <v>166</v>
      </c>
      <c r="F16" s="228" t="s">
        <v>166</v>
      </c>
      <c r="G16" s="312" t="s">
        <v>166</v>
      </c>
      <c r="H16" s="312" t="s">
        <v>166</v>
      </c>
      <c r="I16" s="312" t="s">
        <v>166</v>
      </c>
      <c r="J16" s="230" t="s">
        <v>166</v>
      </c>
      <c r="K16" s="232" t="s">
        <v>166</v>
      </c>
      <c r="L16" s="253" t="s">
        <v>166</v>
      </c>
      <c r="M16" s="230" t="s">
        <v>166</v>
      </c>
      <c r="N16" s="232" t="s">
        <v>166</v>
      </c>
      <c r="O16" s="253" t="s">
        <v>166</v>
      </c>
      <c r="AMJ16" s="253"/>
    </row>
    <row r="17" customFormat="false" ht="12.8" hidden="false" customHeight="true" outlineLevel="0" collapsed="false">
      <c r="B17" s="223" t="s">
        <v>166</v>
      </c>
      <c r="C17" s="228" t="s">
        <v>478</v>
      </c>
      <c r="D17" s="228" t="s">
        <v>166</v>
      </c>
      <c r="E17" s="228" t="s">
        <v>166</v>
      </c>
      <c r="F17" s="228" t="s">
        <v>166</v>
      </c>
      <c r="G17" s="312" t="s">
        <v>166</v>
      </c>
      <c r="H17" s="312" t="s">
        <v>166</v>
      </c>
      <c r="I17" s="312" t="s">
        <v>166</v>
      </c>
      <c r="J17" s="230" t="s">
        <v>166</v>
      </c>
      <c r="K17" s="232" t="s">
        <v>166</v>
      </c>
      <c r="L17" s="253" t="s">
        <v>166</v>
      </c>
      <c r="M17" s="230" t="s">
        <v>166</v>
      </c>
      <c r="N17" s="232" t="s">
        <v>166</v>
      </c>
      <c r="O17" s="253" t="s">
        <v>166</v>
      </c>
    </row>
    <row r="18" customFormat="false" ht="12.8" hidden="false" customHeight="true" outlineLevel="0" collapsed="false">
      <c r="B18" s="223" t="s">
        <v>166</v>
      </c>
      <c r="C18" s="228" t="s">
        <v>479</v>
      </c>
      <c r="D18" s="228"/>
      <c r="E18" s="228"/>
      <c r="F18" s="228"/>
      <c r="G18" s="312" t="s">
        <v>166</v>
      </c>
      <c r="H18" s="312" t="s">
        <v>166</v>
      </c>
      <c r="I18" s="312" t="s">
        <v>166</v>
      </c>
      <c r="J18" s="230" t="s">
        <v>166</v>
      </c>
      <c r="K18" s="232" t="s">
        <v>166</v>
      </c>
      <c r="L18" s="253" t="s">
        <v>166</v>
      </c>
      <c r="M18" s="230" t="s">
        <v>166</v>
      </c>
      <c r="N18" s="232" t="s">
        <v>166</v>
      </c>
      <c r="O18" s="253" t="s">
        <v>166</v>
      </c>
    </row>
    <row r="19" customFormat="false" ht="12.8" hidden="false" customHeight="true" outlineLevel="0" collapsed="false">
      <c r="B19" s="223" t="s">
        <v>166</v>
      </c>
      <c r="C19" s="228" t="s">
        <v>480</v>
      </c>
      <c r="D19" s="228"/>
      <c r="E19" s="228"/>
      <c r="F19" s="228"/>
      <c r="G19" s="228"/>
      <c r="H19" s="228"/>
      <c r="I19" s="228"/>
      <c r="J19" s="228"/>
      <c r="K19" s="228"/>
      <c r="L19" s="228"/>
      <c r="M19" s="228" t="n">
        <f aca="false">IF(MOD(J19*0.8%*10^(2+1),20)=5, TRUNC(J19*0.8%,2), ROUND(J19*0.8%,2))</f>
        <v>0</v>
      </c>
      <c r="N19" s="228"/>
      <c r="O19" s="228"/>
    </row>
    <row r="20" customFormat="false" ht="12.8" hidden="false" customHeight="true" outlineLevel="0" collapsed="false">
      <c r="B20" s="223" t="s">
        <v>166</v>
      </c>
      <c r="C20" s="228" t="s">
        <v>481</v>
      </c>
      <c r="D20" s="228"/>
      <c r="E20" s="228"/>
      <c r="F20" s="228"/>
      <c r="G20" s="324" t="n">
        <f aca="false">'VALORES PARA ALTERAR 2025'!B139</f>
        <v>193.32</v>
      </c>
      <c r="H20" s="312" t="n">
        <f aca="false">J20+K20</f>
        <v>193.32</v>
      </c>
      <c r="I20" s="231" t="n">
        <f aca="false">SUM(J20:L20)</f>
        <v>254.1</v>
      </c>
      <c r="J20" s="230" t="n">
        <f aca="false">IF(MOD(G20*0.93*10^(2+1),20)=5, TRUNC(G20*0.93,2), ROUND(G20*0.93,2))</f>
        <v>179.79</v>
      </c>
      <c r="K20" s="309" t="n">
        <f aca="false">IF(MOD(G20*0.07*10^(2+1),20)=5, TRUNC(G20*0.07,2), ROUND(G20*0.07,2))</f>
        <v>13.53</v>
      </c>
      <c r="L20" s="233" t="n">
        <f aca="false">'VALORES PARA ALTERAR 2025'!C139</f>
        <v>60.78</v>
      </c>
      <c r="M20" s="227" t="n">
        <f aca="false">IF(MOD(J20*0.8%*10^(2+1),20)=5, TRUNC(J20*0.8%,2), ROUND(J20*0.8%,2))</f>
        <v>1.44</v>
      </c>
      <c r="N20" s="227" t="n">
        <f aca="false">IF(MOD(IF(CONFIGURACAO_ISSQN!$B$2="Emolumentos Líquidos",J20,SUM(J20:K20))*CONFIGURACAO_ISSQN!$B$1*10^(2+1),20)=5, TRUNC(IF(CONFIGURACAO_ISSQN!$B$2="Emolumentos Líquidos",J20,SUM(J20:K20))*CONFIGURACAO_ISSQN!$B$1,2), ROUND(IF(CONFIGURACAO_ISSQN!$B$2="Emolumentos Líquidos",J20,SUM(J20:K20))*CONFIGURACAO_ISSQN!$B$1,2))</f>
        <v>8.99</v>
      </c>
      <c r="O20" s="253" t="n">
        <f aca="false">SUM(J20:N20)</f>
        <v>264.53</v>
      </c>
    </row>
    <row r="21" customFormat="false" ht="12.8" hidden="false" customHeight="true" outlineLevel="0" collapsed="false">
      <c r="B21" s="223" t="s">
        <v>166</v>
      </c>
      <c r="C21" s="228" t="s">
        <v>482</v>
      </c>
      <c r="D21" s="228"/>
      <c r="E21" s="228"/>
      <c r="F21" s="228"/>
      <c r="G21" s="228"/>
      <c r="H21" s="228"/>
      <c r="I21" s="228"/>
      <c r="J21" s="228"/>
      <c r="K21" s="228"/>
      <c r="L21" s="228"/>
      <c r="M21" s="228" t="n">
        <f aca="false">IF(MOD(J21*0.8%*10^(2+1),20)=5, TRUNC(J21*0.8%,2), ROUND(J21*0.8%,2))</f>
        <v>0</v>
      </c>
      <c r="N21" s="228"/>
      <c r="O21" s="228"/>
    </row>
    <row r="22" customFormat="false" ht="12.8" hidden="false" customHeight="true" outlineLevel="0" collapsed="false">
      <c r="B22" s="325"/>
      <c r="C22" s="237" t="s">
        <v>171</v>
      </c>
      <c r="D22" s="237"/>
      <c r="E22" s="238" t="s">
        <v>171</v>
      </c>
      <c r="F22" s="238"/>
      <c r="G22" s="326"/>
      <c r="H22" s="326"/>
      <c r="I22" s="326"/>
      <c r="J22" s="236"/>
      <c r="K22" s="239"/>
      <c r="L22" s="240"/>
      <c r="M22" s="236"/>
      <c r="N22" s="239"/>
      <c r="O22" s="240"/>
    </row>
    <row r="23" customFormat="false" ht="12.8" hidden="false" customHeight="false" outlineLevel="0" collapsed="false">
      <c r="B23" s="321" t="s">
        <v>166</v>
      </c>
      <c r="C23" s="241"/>
      <c r="D23" s="242"/>
      <c r="E23" s="242" t="s">
        <v>173</v>
      </c>
      <c r="F23" s="243" t="n">
        <v>1400</v>
      </c>
      <c r="G23" s="327" t="n">
        <f aca="false">IF(MOD((G51/2)*10^(2+1),20)=5, TRUNC((G51/2),2), ROUND((G51/2),2))</f>
        <v>76.04</v>
      </c>
      <c r="H23" s="243" t="n">
        <f aca="false">J23+K23</f>
        <v>76.04</v>
      </c>
      <c r="I23" s="231" t="n">
        <f aca="false">SUM(J23:L23)</f>
        <v>105.34</v>
      </c>
      <c r="J23" s="231" t="n">
        <f aca="false">IF(MOD(G23*0.93*10^(2+1),20)=5, TRUNC(G23*0.93,2), ROUND(G23*0.93,2))</f>
        <v>70.72</v>
      </c>
      <c r="K23" s="245" t="n">
        <f aca="false">IF(MOD(G23*0.07*10^(2+1),20)=5, TRUNC(G23*0.07,2), ROUND(G23*0.07,2))</f>
        <v>5.32</v>
      </c>
      <c r="L23" s="234" t="n">
        <f aca="false">IF(MOD((L51/2)*10^(2+1),20)=5, TRUNC((L51/2),2), ROUND((L51/2),2))</f>
        <v>29.3</v>
      </c>
      <c r="M23" s="227" t="n">
        <f aca="false">IF(MOD(J23*0.8%*10^(2+1),20)=5, TRUNC(J23*0.8%,2), ROUND(J23*0.8%,2))</f>
        <v>0.57</v>
      </c>
      <c r="N23" s="227" t="n">
        <f aca="false">IF(MOD(IF(CONFIGURACAO_ISSQN!$B$2="Emolumentos Líquidos",J23,SUM(J23:K23))*CONFIGURACAO_ISSQN!$B$1*10^(2+1),20)=5, TRUNC(IF(CONFIGURACAO_ISSQN!$B$2="Emolumentos Líquidos",J23,SUM(J23:K23))*CONFIGURACAO_ISSQN!$B$1,2), ROUND(IF(CONFIGURACAO_ISSQN!$B$2="Emolumentos Líquidos",J23,SUM(J23:K23))*CONFIGURACAO_ISSQN!$B$1,2))</f>
        <v>3.54</v>
      </c>
      <c r="O23" s="234" t="n">
        <f aca="false">SUM(J23:N23)</f>
        <v>109.45</v>
      </c>
    </row>
    <row r="24" customFormat="false" ht="12.8" hidden="false" customHeight="false" outlineLevel="0" collapsed="false">
      <c r="B24" s="321" t="s">
        <v>166</v>
      </c>
      <c r="C24" s="241" t="s">
        <v>175</v>
      </c>
      <c r="D24" s="246" t="n">
        <f aca="false">F23+0.01</f>
        <v>1400.01</v>
      </c>
      <c r="E24" s="242" t="s">
        <v>173</v>
      </c>
      <c r="F24" s="243" t="n">
        <v>2720</v>
      </c>
      <c r="G24" s="327" t="n">
        <f aca="false">IF(MOD((G52/2)*10^(2+1),20)=5, TRUNC((G52/2),2), ROUND((G52/2),2))</f>
        <v>124.04</v>
      </c>
      <c r="H24" s="243" t="n">
        <f aca="false">J24+K24</f>
        <v>124.04</v>
      </c>
      <c r="I24" s="231" t="n">
        <f aca="false">SUM(J24:L24)</f>
        <v>171.84</v>
      </c>
      <c r="J24" s="231" t="n">
        <f aca="false">IF(MOD(G24*0.93*10^(2+1),20)=5, TRUNC(G24*0.93,2), ROUND(G24*0.93,2))</f>
        <v>115.36</v>
      </c>
      <c r="K24" s="245" t="n">
        <f aca="false">IF(MOD(G24*0.07*10^(2+1),20)=5, TRUNC(G24*0.07,2), ROUND(G24*0.07,2))</f>
        <v>8.68</v>
      </c>
      <c r="L24" s="234" t="n">
        <f aca="false">IF(MOD((L52/2)*10^(2+1),20)=5, TRUNC((L52/2),2), ROUND((L52/2),2))</f>
        <v>47.8</v>
      </c>
      <c r="M24" s="227" t="n">
        <f aca="false">IF(MOD(J24*0.8%*10^(2+1),20)=5, TRUNC(J24*0.8%,2), ROUND(J24*0.8%,2))</f>
        <v>0.92</v>
      </c>
      <c r="N24" s="227" t="n">
        <f aca="false">IF(MOD(IF(CONFIGURACAO_ISSQN!$B$2="Emolumentos Líquidos",J24,SUM(J24:K24))*CONFIGURACAO_ISSQN!$B$1*10^(2+1),20)=5, TRUNC(IF(CONFIGURACAO_ISSQN!$B$2="Emolumentos Líquidos",J24,SUM(J24:K24))*CONFIGURACAO_ISSQN!$B$1,2), ROUND(IF(CONFIGURACAO_ISSQN!$B$2="Emolumentos Líquidos",J24,SUM(J24:K24))*CONFIGURACAO_ISSQN!$B$1,2))</f>
        <v>5.77</v>
      </c>
      <c r="O24" s="234" t="n">
        <f aca="false">SUM(J24:N24)</f>
        <v>178.53</v>
      </c>
    </row>
    <row r="25" customFormat="false" ht="12.8" hidden="false" customHeight="false" outlineLevel="0" collapsed="false">
      <c r="B25" s="321" t="s">
        <v>166</v>
      </c>
      <c r="C25" s="241" t="s">
        <v>175</v>
      </c>
      <c r="D25" s="246" t="n">
        <f aca="false">F24+0.01</f>
        <v>2720.01</v>
      </c>
      <c r="E25" s="242" t="s">
        <v>173</v>
      </c>
      <c r="F25" s="243" t="n">
        <v>5440</v>
      </c>
      <c r="G25" s="327" t="n">
        <f aca="false">IF(MOD((G53/2)*10^(2+1),20)=5, TRUNC((G53/2),2), ROUND((G53/2),2))</f>
        <v>179.76</v>
      </c>
      <c r="H25" s="243" t="n">
        <f aca="false">J25+K25</f>
        <v>179.76</v>
      </c>
      <c r="I25" s="231" t="n">
        <f aca="false">SUM(J25:L25)</f>
        <v>249.02</v>
      </c>
      <c r="J25" s="231" t="n">
        <f aca="false">IF(MOD(G25*0.93*10^(2+1),20)=5, TRUNC(G25*0.93,2), ROUND(G25*0.93,2))</f>
        <v>167.18</v>
      </c>
      <c r="K25" s="245" t="n">
        <f aca="false">IF(MOD(G25*0.07*10^(2+1),20)=5, TRUNC(G25*0.07,2), ROUND(G25*0.07,2))</f>
        <v>12.58</v>
      </c>
      <c r="L25" s="234" t="n">
        <f aca="false">IF(MOD((L53/2)*10^(2+1),20)=5, TRUNC((L53/2),2), ROUND((L53/2),2))</f>
        <v>69.26</v>
      </c>
      <c r="M25" s="227" t="n">
        <f aca="false">IF(MOD(J25*0.8%*10^(2+1),20)=5, TRUNC(J25*0.8%,2), ROUND(J25*0.8%,2))</f>
        <v>1.34</v>
      </c>
      <c r="N25" s="227" t="n">
        <f aca="false">IF(MOD(IF(CONFIGURACAO_ISSQN!$B$2="Emolumentos Líquidos",J25,SUM(J25:K25))*CONFIGURACAO_ISSQN!$B$1*10^(2+1),20)=5, TRUNC(IF(CONFIGURACAO_ISSQN!$B$2="Emolumentos Líquidos",J25,SUM(J25:K25))*CONFIGURACAO_ISSQN!$B$1,2), ROUND(IF(CONFIGURACAO_ISSQN!$B$2="Emolumentos Líquidos",J25,SUM(J25:K25))*CONFIGURACAO_ISSQN!$B$1,2))</f>
        <v>8.36</v>
      </c>
      <c r="O25" s="234" t="n">
        <f aca="false">SUM(J25:N25)</f>
        <v>258.72</v>
      </c>
    </row>
    <row r="26" customFormat="false" ht="12.8" hidden="false" customHeight="false" outlineLevel="0" collapsed="false">
      <c r="B26" s="321" t="s">
        <v>166</v>
      </c>
      <c r="C26" s="241" t="s">
        <v>175</v>
      </c>
      <c r="D26" s="246" t="n">
        <f aca="false">F25+0.01</f>
        <v>5440.01</v>
      </c>
      <c r="E26" s="242" t="s">
        <v>173</v>
      </c>
      <c r="F26" s="243" t="n">
        <v>7000</v>
      </c>
      <c r="G26" s="327" t="n">
        <f aca="false">IF(MOD((G54/2)*10^(2+1),20)=5, TRUNC((G54/2),2), ROUND((G54/2),2))</f>
        <v>248.84</v>
      </c>
      <c r="H26" s="243" t="n">
        <f aca="false">J26+K26</f>
        <v>248.84</v>
      </c>
      <c r="I26" s="231" t="n">
        <f aca="false">SUM(J26:L26)</f>
        <v>344.73</v>
      </c>
      <c r="J26" s="231" t="n">
        <f aca="false">IF(MOD(G26*0.93*10^(2+1),20)=5, TRUNC(G26*0.93,2), ROUND(G26*0.93,2))</f>
        <v>231.42</v>
      </c>
      <c r="K26" s="245" t="n">
        <f aca="false">IF(MOD(G26*0.07*10^(2+1),20)=5, TRUNC(G26*0.07,2), ROUND(G26*0.07,2))</f>
        <v>17.42</v>
      </c>
      <c r="L26" s="234" t="n">
        <f aca="false">IF(MOD((L54/2)*10^(2+1),20)=5, TRUNC((L54/2),2), ROUND((L54/2),2))</f>
        <v>95.89</v>
      </c>
      <c r="M26" s="227" t="n">
        <f aca="false">IF(MOD(J26*0.8%*10^(2+1),20)=5, TRUNC(J26*0.8%,2), ROUND(J26*0.8%,2))</f>
        <v>1.85</v>
      </c>
      <c r="N26" s="227" t="n">
        <f aca="false">IF(MOD(IF(CONFIGURACAO_ISSQN!$B$2="Emolumentos Líquidos",J26,SUM(J26:K26))*CONFIGURACAO_ISSQN!$B$1*10^(2+1),20)=5, TRUNC(IF(CONFIGURACAO_ISSQN!$B$2="Emolumentos Líquidos",J26,SUM(J26:K26))*CONFIGURACAO_ISSQN!$B$1,2), ROUND(IF(CONFIGURACAO_ISSQN!$B$2="Emolumentos Líquidos",J26,SUM(J26:K26))*CONFIGURACAO_ISSQN!$B$1,2))</f>
        <v>11.57</v>
      </c>
      <c r="O26" s="234" t="n">
        <f aca="false">SUM(J26:N26)</f>
        <v>358.15</v>
      </c>
    </row>
    <row r="27" customFormat="false" ht="12.8" hidden="false" customHeight="false" outlineLevel="0" collapsed="false">
      <c r="B27" s="321" t="s">
        <v>166</v>
      </c>
      <c r="C27" s="241" t="s">
        <v>175</v>
      </c>
      <c r="D27" s="246" t="n">
        <f aca="false">F26+0.01</f>
        <v>7000.01</v>
      </c>
      <c r="E27" s="242" t="s">
        <v>173</v>
      </c>
      <c r="F27" s="243" t="n">
        <v>14000</v>
      </c>
      <c r="G27" s="327" t="n">
        <f aca="false">IF(MOD((G55/2)*10^(2+1),20)=5, TRUNC((G55/2),2), ROUND((G55/2),2))</f>
        <v>331.86</v>
      </c>
      <c r="H27" s="243" t="n">
        <f aca="false">J27+K27</f>
        <v>331.86</v>
      </c>
      <c r="I27" s="231" t="n">
        <f aca="false">SUM(J27:L27)</f>
        <v>459.72</v>
      </c>
      <c r="J27" s="231" t="n">
        <f aca="false">IF(MOD(G27*0.93*10^(2+1),20)=5, TRUNC(G27*0.93,2), ROUND(G27*0.93,2))</f>
        <v>308.63</v>
      </c>
      <c r="K27" s="245" t="n">
        <f aca="false">IF(MOD(G27*0.07*10^(2+1),20)=5, TRUNC(G27*0.07,2), ROUND(G27*0.07,2))</f>
        <v>23.23</v>
      </c>
      <c r="L27" s="234" t="n">
        <f aca="false">IF(MOD((L55/2)*10^(2+1),20)=5, TRUNC((L55/2),2), ROUND((L55/2),2))</f>
        <v>127.86</v>
      </c>
      <c r="M27" s="227" t="n">
        <f aca="false">IF(MOD(J27*0.8%*10^(2+1),20)=5, TRUNC(J27*0.8%,2), ROUND(J27*0.8%,2))</f>
        <v>2.47</v>
      </c>
      <c r="N27" s="227" t="n">
        <f aca="false">IF(MOD(IF(CONFIGURACAO_ISSQN!$B$2="Emolumentos Líquidos",J27,SUM(J27:K27))*CONFIGURACAO_ISSQN!$B$1*10^(2+1),20)=5, TRUNC(IF(CONFIGURACAO_ISSQN!$B$2="Emolumentos Líquidos",J27,SUM(J27:K27))*CONFIGURACAO_ISSQN!$B$1,2), ROUND(IF(CONFIGURACAO_ISSQN!$B$2="Emolumentos Líquidos",J27,SUM(J27:K27))*CONFIGURACAO_ISSQN!$B$1,2))</f>
        <v>15.43</v>
      </c>
      <c r="O27" s="234" t="n">
        <f aca="false">SUM(J27:N27)</f>
        <v>477.62</v>
      </c>
    </row>
    <row r="28" customFormat="false" ht="12.8" hidden="false" customHeight="false" outlineLevel="0" collapsed="false">
      <c r="B28" s="321" t="s">
        <v>166</v>
      </c>
      <c r="C28" s="241" t="s">
        <v>175</v>
      </c>
      <c r="D28" s="246" t="n">
        <f aca="false">F27+0.01</f>
        <v>14000.01</v>
      </c>
      <c r="E28" s="242" t="s">
        <v>173</v>
      </c>
      <c r="F28" s="243" t="n">
        <v>28000</v>
      </c>
      <c r="G28" s="327" t="n">
        <f aca="false">IF(MOD((G56/2)*10^(2+1),20)=5, TRUNC((G56/2),2), ROUND((G56/2),2))</f>
        <v>428.72</v>
      </c>
      <c r="H28" s="243" t="n">
        <f aca="false">J28+K28</f>
        <v>428.72</v>
      </c>
      <c r="I28" s="231" t="n">
        <f aca="false">SUM(J28:L28)</f>
        <v>593.93</v>
      </c>
      <c r="J28" s="231" t="n">
        <f aca="false">IF(MOD(G28*0.93*10^(2+1),20)=5, TRUNC(G28*0.93,2), ROUND(G28*0.93,2))</f>
        <v>398.71</v>
      </c>
      <c r="K28" s="245" t="n">
        <f aca="false">IF(MOD(G28*0.07*10^(2+1),20)=5, TRUNC(G28*0.07,2), ROUND(G28*0.07,2))</f>
        <v>30.01</v>
      </c>
      <c r="L28" s="234" t="n">
        <f aca="false">IF(MOD((L56/2)*10^(2+1),20)=5, TRUNC((L56/2),2), ROUND((L56/2),2))</f>
        <v>165.21</v>
      </c>
      <c r="M28" s="227" t="n">
        <f aca="false">IF(MOD(J28*0.8%*10^(2+1),20)=5, TRUNC(J28*0.8%,2), ROUND(J28*0.8%,2))</f>
        <v>3.19</v>
      </c>
      <c r="N28" s="227" t="n">
        <f aca="false">IF(MOD(IF(CONFIGURACAO_ISSQN!$B$2="Emolumentos Líquidos",J28,SUM(J28:K28))*CONFIGURACAO_ISSQN!$B$1*10^(2+1),20)=5, TRUNC(IF(CONFIGURACAO_ISSQN!$B$2="Emolumentos Líquidos",J28,SUM(J28:K28))*CONFIGURACAO_ISSQN!$B$1,2), ROUND(IF(CONFIGURACAO_ISSQN!$B$2="Emolumentos Líquidos",J28,SUM(J28:K28))*CONFIGURACAO_ISSQN!$B$1,2))</f>
        <v>19.94</v>
      </c>
      <c r="O28" s="234" t="n">
        <f aca="false">SUM(J28:N28)</f>
        <v>617.06</v>
      </c>
    </row>
    <row r="29" customFormat="false" ht="12.8" hidden="false" customHeight="false" outlineLevel="0" collapsed="false">
      <c r="B29" s="321" t="s">
        <v>166</v>
      </c>
      <c r="C29" s="241" t="s">
        <v>175</v>
      </c>
      <c r="D29" s="246" t="n">
        <f aca="false">F28+0.01</f>
        <v>28000.01</v>
      </c>
      <c r="E29" s="242" t="s">
        <v>173</v>
      </c>
      <c r="F29" s="243" t="n">
        <v>42000</v>
      </c>
      <c r="G29" s="327" t="n">
        <f aca="false">IF(MOD((G57/2)*10^(2+1),20)=5, TRUNC((G57/2),2), ROUND((G57/2),2))</f>
        <v>539.26</v>
      </c>
      <c r="H29" s="243" t="n">
        <f aca="false">J29+K29</f>
        <v>539.26</v>
      </c>
      <c r="I29" s="231" t="n">
        <f aca="false">SUM(J29:L29)</f>
        <v>747.06</v>
      </c>
      <c r="J29" s="231" t="n">
        <f aca="false">IF(MOD(G29*0.93*10^(2+1),20)=5, TRUNC(G29*0.93,2), ROUND(G29*0.93,2))</f>
        <v>501.51</v>
      </c>
      <c r="K29" s="245" t="n">
        <f aca="false">IF(MOD(G29*0.07*10^(2+1),20)=5, TRUNC(G29*0.07,2), ROUND(G29*0.07,2))</f>
        <v>37.75</v>
      </c>
      <c r="L29" s="234" t="n">
        <f aca="false">IF(MOD((L57/2)*10^(2+1),20)=5, TRUNC((L57/2),2), ROUND((L57/2),2))</f>
        <v>207.8</v>
      </c>
      <c r="M29" s="227" t="n">
        <f aca="false">IF(MOD(J29*0.8%*10^(2+1),20)=5, TRUNC(J29*0.8%,2), ROUND(J29*0.8%,2))</f>
        <v>4.01</v>
      </c>
      <c r="N29" s="227" t="n">
        <f aca="false">IF(MOD(IF(CONFIGURACAO_ISSQN!$B$2="Emolumentos Líquidos",J29,SUM(J29:K29))*CONFIGURACAO_ISSQN!$B$1*10^(2+1),20)=5, TRUNC(IF(CONFIGURACAO_ISSQN!$B$2="Emolumentos Líquidos",J29,SUM(J29:K29))*CONFIGURACAO_ISSQN!$B$1,2), ROUND(IF(CONFIGURACAO_ISSQN!$B$2="Emolumentos Líquidos",J29,SUM(J29:K29))*CONFIGURACAO_ISSQN!$B$1,2))</f>
        <v>25.08</v>
      </c>
      <c r="O29" s="234" t="n">
        <f aca="false">SUM(J29:N29)</f>
        <v>776.15</v>
      </c>
    </row>
    <row r="30" customFormat="false" ht="12.8" hidden="false" customHeight="false" outlineLevel="0" collapsed="false">
      <c r="B30" s="321" t="s">
        <v>166</v>
      </c>
      <c r="C30" s="241" t="s">
        <v>175</v>
      </c>
      <c r="D30" s="246" t="n">
        <f aca="false">F29+0.01</f>
        <v>42000.01</v>
      </c>
      <c r="E30" s="242" t="s">
        <v>173</v>
      </c>
      <c r="F30" s="243" t="n">
        <v>56000</v>
      </c>
      <c r="G30" s="327" t="n">
        <f aca="false">IF(MOD((G58/2)*10^(2+1),20)=5, TRUNC((G58/2),2), ROUND((G58/2),2))</f>
        <v>663.83</v>
      </c>
      <c r="H30" s="243" t="n">
        <f aca="false">J30+K30</f>
        <v>663.83</v>
      </c>
      <c r="I30" s="231" t="n">
        <f aca="false">SUM(J30:L30)</f>
        <v>919.61</v>
      </c>
      <c r="J30" s="231" t="n">
        <f aca="false">IF(MOD(G30*0.93*10^(2+1),20)=5, TRUNC(G30*0.93,2), ROUND(G30*0.93,2))</f>
        <v>617.36</v>
      </c>
      <c r="K30" s="245" t="n">
        <f aca="false">IF(MOD(G30*0.07*10^(2+1),20)=5, TRUNC(G30*0.07,2), ROUND(G30*0.07,2))</f>
        <v>46.47</v>
      </c>
      <c r="L30" s="234" t="n">
        <f aca="false">IF(MOD((L58/2)*10^(2+1),20)=5, TRUNC((L58/2),2), ROUND((L58/2),2))</f>
        <v>255.78</v>
      </c>
      <c r="M30" s="227" t="n">
        <f aca="false">IF(MOD(J30*0.8%*10^(2+1),20)=5, TRUNC(J30*0.8%,2), ROUND(J30*0.8%,2))</f>
        <v>4.94</v>
      </c>
      <c r="N30" s="227" t="n">
        <f aca="false">IF(MOD(IF(CONFIGURACAO_ISSQN!$B$2="Emolumentos Líquidos",J30,SUM(J30:K30))*CONFIGURACAO_ISSQN!$B$1*10^(2+1),20)=5, TRUNC(IF(CONFIGURACAO_ISSQN!$B$2="Emolumentos Líquidos",J30,SUM(J30:K30))*CONFIGURACAO_ISSQN!$B$1,2), ROUND(IF(CONFIGURACAO_ISSQN!$B$2="Emolumentos Líquidos",J30,SUM(J30:K30))*CONFIGURACAO_ISSQN!$B$1,2))</f>
        <v>30.87</v>
      </c>
      <c r="O30" s="234" t="n">
        <f aca="false">SUM(J30:N30)</f>
        <v>955.42</v>
      </c>
    </row>
    <row r="31" customFormat="false" ht="12.8" hidden="false" customHeight="false" outlineLevel="0" collapsed="false">
      <c r="B31" s="321" t="s">
        <v>166</v>
      </c>
      <c r="C31" s="241" t="s">
        <v>175</v>
      </c>
      <c r="D31" s="246" t="n">
        <f aca="false">F30+0.01</f>
        <v>56000.01</v>
      </c>
      <c r="E31" s="242" t="s">
        <v>173</v>
      </c>
      <c r="F31" s="243" t="n">
        <v>70000</v>
      </c>
      <c r="G31" s="327" t="n">
        <f aca="false">IF(MOD((G59/2)*10^(2+1),20)=5, TRUNC((G59/2),2), ROUND((G59/2),2))</f>
        <v>802.15</v>
      </c>
      <c r="H31" s="243" t="n">
        <f aca="false">J31+K31</f>
        <v>802.15</v>
      </c>
      <c r="I31" s="231" t="n">
        <f aca="false">SUM(J31:L31)</f>
        <v>1111.24</v>
      </c>
      <c r="J31" s="231" t="n">
        <f aca="false">IF(MOD(G31*0.93*10^(2+1),20)=5, TRUNC(G31*0.93,2), ROUND(G31*0.93,2))</f>
        <v>746</v>
      </c>
      <c r="K31" s="245" t="n">
        <f aca="false">IF(MOD(G31*0.07*10^(2+1),20)=5, TRUNC(G31*0.07,2), ROUND(G31*0.07,2))</f>
        <v>56.15</v>
      </c>
      <c r="L31" s="234" t="n">
        <f aca="false">IF(MOD((L59/2)*10^(2+1),20)=5, TRUNC((L59/2),2), ROUND((L59/2),2))</f>
        <v>309.09</v>
      </c>
      <c r="M31" s="227" t="n">
        <f aca="false">IF(MOD(J31*0.8%*10^(2+1),20)=5, TRUNC(J31*0.8%,2), ROUND(J31*0.8%,2))</f>
        <v>5.97</v>
      </c>
      <c r="N31" s="227" t="n">
        <f aca="false">IF(MOD(IF(CONFIGURACAO_ISSQN!$B$2="Emolumentos Líquidos",J31,SUM(J31:K31))*CONFIGURACAO_ISSQN!$B$1*10^(2+1),20)=5, TRUNC(IF(CONFIGURACAO_ISSQN!$B$2="Emolumentos Líquidos",J31,SUM(J31:K31))*CONFIGURACAO_ISSQN!$B$1,2), ROUND(IF(CONFIGURACAO_ISSQN!$B$2="Emolumentos Líquidos",J31,SUM(J31:K31))*CONFIGURACAO_ISSQN!$B$1,2))</f>
        <v>37.3</v>
      </c>
      <c r="O31" s="234" t="n">
        <f aca="false">SUM(J31:N31)</f>
        <v>1154.51</v>
      </c>
    </row>
    <row r="32" customFormat="false" ht="12.8" hidden="false" customHeight="false" outlineLevel="0" collapsed="false">
      <c r="B32" s="321" t="s">
        <v>166</v>
      </c>
      <c r="C32" s="241" t="s">
        <v>175</v>
      </c>
      <c r="D32" s="246" t="n">
        <f aca="false">F31+0.01</f>
        <v>70000.01</v>
      </c>
      <c r="E32" s="242" t="s">
        <v>173</v>
      </c>
      <c r="F32" s="243" t="n">
        <v>105000</v>
      </c>
      <c r="G32" s="327" t="n">
        <f aca="false">IF(MOD((G60/2)*10^(2+1),20)=5, TRUNC((G60/2),2), ROUND((G60/2),2))</f>
        <v>1009.56</v>
      </c>
      <c r="H32" s="243" t="n">
        <f aca="false">J32+K32</f>
        <v>1009.56</v>
      </c>
      <c r="I32" s="231" t="n">
        <f aca="false">SUM(J32:L32)</f>
        <v>1398.56</v>
      </c>
      <c r="J32" s="231" t="n">
        <f aca="false">IF(MOD(G32*0.93*10^(2+1),20)=5, TRUNC(G32*0.93,2), ROUND(G32*0.93,2))</f>
        <v>938.89</v>
      </c>
      <c r="K32" s="245" t="n">
        <f aca="false">IF(MOD(G32*0.07*10^(2+1),20)=5, TRUNC(G32*0.07,2), ROUND(G32*0.07,2))</f>
        <v>70.67</v>
      </c>
      <c r="L32" s="234" t="n">
        <f aca="false">IF(MOD((L60/2)*10^(2+1),20)=5, TRUNC((L60/2),2), ROUND((L60/2),2))</f>
        <v>389</v>
      </c>
      <c r="M32" s="227" t="n">
        <f aca="false">IF(MOD(J32*0.8%*10^(2+1),20)=5, TRUNC(J32*0.8%,2), ROUND(J32*0.8%,2))</f>
        <v>7.51</v>
      </c>
      <c r="N32" s="227" t="n">
        <f aca="false">IF(MOD(IF(CONFIGURACAO_ISSQN!$B$2="Emolumentos Líquidos",J32,SUM(J32:K32))*CONFIGURACAO_ISSQN!$B$1*10^(2+1),20)=5, TRUNC(IF(CONFIGURACAO_ISSQN!$B$2="Emolumentos Líquidos",J32,SUM(J32:K32))*CONFIGURACAO_ISSQN!$B$1,2), ROUND(IF(CONFIGURACAO_ISSQN!$B$2="Emolumentos Líquidos",J32,SUM(J32:K32))*CONFIGURACAO_ISSQN!$B$1,2))</f>
        <v>46.94</v>
      </c>
      <c r="O32" s="234" t="n">
        <f aca="false">SUM(J32:N32)</f>
        <v>1453.01</v>
      </c>
    </row>
    <row r="33" customFormat="false" ht="12.8" hidden="false" customHeight="false" outlineLevel="0" collapsed="false">
      <c r="B33" s="321" t="s">
        <v>166</v>
      </c>
      <c r="C33" s="241" t="s">
        <v>175</v>
      </c>
      <c r="D33" s="246" t="n">
        <f aca="false">F32+0.01</f>
        <v>105000.01</v>
      </c>
      <c r="E33" s="242" t="s">
        <v>173</v>
      </c>
      <c r="F33" s="243" t="n">
        <v>140000</v>
      </c>
      <c r="G33" s="327" t="n">
        <f aca="false">IF(MOD((G61/2)*10^(2+1),20)=5, TRUNC((G61/2),2), ROUND((G61/2),2))</f>
        <v>1213.62</v>
      </c>
      <c r="H33" s="243" t="n">
        <f aca="false">J33+K33</f>
        <v>1213.62</v>
      </c>
      <c r="I33" s="231" t="n">
        <f aca="false">SUM(J33:L33)</f>
        <v>1777.54</v>
      </c>
      <c r="J33" s="231" t="n">
        <f aca="false">IF(MOD(G33*0.93*10^(2+1),20)=5, TRUNC(G33*0.93,2), ROUND(G33*0.93,2))</f>
        <v>1128.67</v>
      </c>
      <c r="K33" s="245" t="n">
        <f aca="false">IF(MOD(G33*0.07*10^(2+1),20)=5, TRUNC(G33*0.07,2), ROUND(G33*0.07,2))</f>
        <v>84.95</v>
      </c>
      <c r="L33" s="234" t="n">
        <f aca="false">IF(MOD((L61/2)*10^(2+1),20)=5, TRUNC((L61/2),2), ROUND((L61/2),2))</f>
        <v>563.92</v>
      </c>
      <c r="M33" s="227" t="n">
        <f aca="false">IF(MOD(J33*0.8%*10^(2+1),20)=5, TRUNC(J33*0.8%,2), ROUND(J33*0.8%,2))</f>
        <v>9.03</v>
      </c>
      <c r="N33" s="227" t="n">
        <f aca="false">IF(MOD(IF(CONFIGURACAO_ISSQN!$B$2="Emolumentos Líquidos",J33,SUM(J33:K33))*CONFIGURACAO_ISSQN!$B$1*10^(2+1),20)=5, TRUNC(IF(CONFIGURACAO_ISSQN!$B$2="Emolumentos Líquidos",J33,SUM(J33:K33))*CONFIGURACAO_ISSQN!$B$1,2), ROUND(IF(CONFIGURACAO_ISSQN!$B$2="Emolumentos Líquidos",J33,SUM(J33:K33))*CONFIGURACAO_ISSQN!$B$1,2))</f>
        <v>56.43</v>
      </c>
      <c r="O33" s="234" t="n">
        <f aca="false">SUM(J33:N33)</f>
        <v>1843</v>
      </c>
    </row>
    <row r="34" customFormat="false" ht="12.8" hidden="false" customHeight="false" outlineLevel="0" collapsed="false">
      <c r="B34" s="321" t="s">
        <v>166</v>
      </c>
      <c r="C34" s="241" t="s">
        <v>175</v>
      </c>
      <c r="D34" s="246" t="n">
        <f aca="false">F33+0.01</f>
        <v>140000.01</v>
      </c>
      <c r="E34" s="242" t="s">
        <v>173</v>
      </c>
      <c r="F34" s="243" t="n">
        <v>175000</v>
      </c>
      <c r="G34" s="327" t="n">
        <f aca="false">IF(MOD((G62/2)*10^(2+1),20)=5, TRUNC((G62/2),2), ROUND((G62/2),2))</f>
        <v>1297.79</v>
      </c>
      <c r="H34" s="243" t="n">
        <f aca="false">J34+K34</f>
        <v>1297.79</v>
      </c>
      <c r="I34" s="231" t="n">
        <f aca="false">SUM(J34:L34)</f>
        <v>1900.87</v>
      </c>
      <c r="J34" s="231" t="n">
        <f aca="false">IF(MOD(G34*0.93*10^(2+1),20)=5, TRUNC(G34*0.93,2), ROUND(G34*0.93,2))</f>
        <v>1206.94</v>
      </c>
      <c r="K34" s="245" t="n">
        <f aca="false">IF(MOD(G34*0.07*10^(2+1),20)=5, TRUNC(G34*0.07,2), ROUND(G34*0.07,2))</f>
        <v>90.85</v>
      </c>
      <c r="L34" s="234" t="n">
        <f aca="false">IF(MOD((L62/2)*10^(2+1),20)=5, TRUNC((L62/2),2), ROUND((L62/2),2))</f>
        <v>603.08</v>
      </c>
      <c r="M34" s="227" t="n">
        <f aca="false">IF(MOD(J34*0.8%*10^(2+1),20)=5, TRUNC(J34*0.8%,2), ROUND(J34*0.8%,2))</f>
        <v>9.66</v>
      </c>
      <c r="N34" s="227" t="n">
        <f aca="false">IF(MOD(IF(CONFIGURACAO_ISSQN!$B$2="Emolumentos Líquidos",J34,SUM(J34:K34))*CONFIGURACAO_ISSQN!$B$1*10^(2+1),20)=5, TRUNC(IF(CONFIGURACAO_ISSQN!$B$2="Emolumentos Líquidos",J34,SUM(J34:K34))*CONFIGURACAO_ISSQN!$B$1,2), ROUND(IF(CONFIGURACAO_ISSQN!$B$2="Emolumentos Líquidos",J34,SUM(J34:K34))*CONFIGURACAO_ISSQN!$B$1,2))</f>
        <v>60.35</v>
      </c>
      <c r="O34" s="234" t="n">
        <f aca="false">SUM(J34:N34)</f>
        <v>1970.88</v>
      </c>
    </row>
    <row r="35" customFormat="false" ht="12.8" hidden="false" customHeight="false" outlineLevel="0" collapsed="false">
      <c r="B35" s="321" t="s">
        <v>166</v>
      </c>
      <c r="C35" s="241" t="s">
        <v>175</v>
      </c>
      <c r="D35" s="246" t="n">
        <f aca="false">F34+0.01</f>
        <v>175000.01</v>
      </c>
      <c r="E35" s="242" t="s">
        <v>173</v>
      </c>
      <c r="F35" s="243" t="n">
        <v>210000</v>
      </c>
      <c r="G35" s="327" t="n">
        <f aca="false">IF(MOD((G63/2)*10^(2+1),20)=5, TRUNC((G63/2),2), ROUND((G63/2),2))</f>
        <v>1382.13</v>
      </c>
      <c r="H35" s="243" t="n">
        <f aca="false">J35+K35</f>
        <v>1382.13</v>
      </c>
      <c r="I35" s="231" t="n">
        <f aca="false">SUM(J35:L35)</f>
        <v>2024.39</v>
      </c>
      <c r="J35" s="231" t="n">
        <f aca="false">IF(MOD(G35*0.93*10^(2+1),20)=5, TRUNC(G35*0.93,2), ROUND(G35*0.93,2))</f>
        <v>1285.38</v>
      </c>
      <c r="K35" s="245" t="n">
        <f aca="false">IF(MOD(G35*0.07*10^(2+1),20)=5, TRUNC(G35*0.07,2), ROUND(G35*0.07,2))</f>
        <v>96.75</v>
      </c>
      <c r="L35" s="234" t="n">
        <f aca="false">IF(MOD((L63/2)*10^(2+1),20)=5, TRUNC((L63/2),2), ROUND((L63/2),2))</f>
        <v>642.26</v>
      </c>
      <c r="M35" s="227" t="n">
        <f aca="false">IF(MOD(J35*0.8%*10^(2+1),20)=5, TRUNC(J35*0.8%,2), ROUND(J35*0.8%,2))</f>
        <v>10.28</v>
      </c>
      <c r="N35" s="227" t="n">
        <f aca="false">IF(MOD(IF(CONFIGURACAO_ISSQN!$B$2="Emolumentos Líquidos",J35,SUM(J35:K35))*CONFIGURACAO_ISSQN!$B$1*10^(2+1),20)=5, TRUNC(IF(CONFIGURACAO_ISSQN!$B$2="Emolumentos Líquidos",J35,SUM(J35:K35))*CONFIGURACAO_ISSQN!$B$1,2), ROUND(IF(CONFIGURACAO_ISSQN!$B$2="Emolumentos Líquidos",J35,SUM(J35:K35))*CONFIGURACAO_ISSQN!$B$1,2))</f>
        <v>64.27</v>
      </c>
      <c r="O35" s="234" t="n">
        <f aca="false">SUM(J35:N35)</f>
        <v>2098.94</v>
      </c>
    </row>
    <row r="36" customFormat="false" ht="12.8" hidden="false" customHeight="false" outlineLevel="0" collapsed="false">
      <c r="B36" s="321" t="s">
        <v>166</v>
      </c>
      <c r="C36" s="241" t="s">
        <v>175</v>
      </c>
      <c r="D36" s="246" t="n">
        <f aca="false">F35+0.01</f>
        <v>210000.01</v>
      </c>
      <c r="E36" s="242" t="s">
        <v>173</v>
      </c>
      <c r="F36" s="243" t="n">
        <v>280000</v>
      </c>
      <c r="G36" s="327" t="n">
        <f aca="false">IF(MOD((G64/2)*10^(2+1),20)=5, TRUNC((G64/2),2), ROUND((G64/2),2))</f>
        <v>1466.7</v>
      </c>
      <c r="H36" s="243" t="n">
        <f aca="false">J36+K36</f>
        <v>1466.7</v>
      </c>
      <c r="I36" s="231" t="n">
        <f aca="false">SUM(J36:L36)</f>
        <v>2279.34</v>
      </c>
      <c r="J36" s="231" t="n">
        <f aca="false">IF(MOD(G36*0.93*10^(2+1),20)=5, TRUNC(G36*0.93,2), ROUND(G36*0.93,2))</f>
        <v>1364.03</v>
      </c>
      <c r="K36" s="245" t="n">
        <f aca="false">IF(MOD(G36*0.07*10^(2+1),20)=5, TRUNC(G36*0.07,2), ROUND(G36*0.07,2))</f>
        <v>102.67</v>
      </c>
      <c r="L36" s="234" t="n">
        <f aca="false">IF(MOD((L64/2)*10^(2+1),20)=5, TRUNC((L64/2),2), ROUND((L64/2),2))</f>
        <v>812.64</v>
      </c>
      <c r="M36" s="227" t="n">
        <f aca="false">IF(MOD(J36*0.8%*10^(2+1),20)=5, TRUNC(J36*0.8%,2), ROUND(J36*0.8%,2))</f>
        <v>10.91</v>
      </c>
      <c r="N36" s="227" t="n">
        <f aca="false">IF(MOD(IF(CONFIGURACAO_ISSQN!$B$2="Emolumentos Líquidos",J36,SUM(J36:K36))*CONFIGURACAO_ISSQN!$B$1*10^(2+1),20)=5, TRUNC(IF(CONFIGURACAO_ISSQN!$B$2="Emolumentos Líquidos",J36,SUM(J36:K36))*CONFIGURACAO_ISSQN!$B$1,2), ROUND(IF(CONFIGURACAO_ISSQN!$B$2="Emolumentos Líquidos",J36,SUM(J36:K36))*CONFIGURACAO_ISSQN!$B$1,2))</f>
        <v>68.2</v>
      </c>
      <c r="O36" s="234" t="n">
        <f aca="false">SUM(J36:N36)</f>
        <v>2358.45</v>
      </c>
    </row>
    <row r="37" customFormat="false" ht="12.8" hidden="false" customHeight="false" outlineLevel="0" collapsed="false">
      <c r="B37" s="321" t="s">
        <v>166</v>
      </c>
      <c r="C37" s="241" t="s">
        <v>175</v>
      </c>
      <c r="D37" s="246" t="n">
        <f aca="false">F36+0.01</f>
        <v>280000.01</v>
      </c>
      <c r="E37" s="242" t="s">
        <v>173</v>
      </c>
      <c r="F37" s="243" t="n">
        <v>350000</v>
      </c>
      <c r="G37" s="327" t="n">
        <f aca="false">IF(MOD((G65/2)*10^(2+1),20)=5, TRUNC((G65/2),2), ROUND((G65/2),2))</f>
        <v>1507.07</v>
      </c>
      <c r="H37" s="243" t="n">
        <f aca="false">J37+K37</f>
        <v>1507.07</v>
      </c>
      <c r="I37" s="231" t="n">
        <f aca="false">SUM(J37:L37)</f>
        <v>2342.13</v>
      </c>
      <c r="J37" s="231" t="n">
        <f aca="false">IF(MOD(G37*0.93*10^(2+1),20)=5, TRUNC(G37*0.93,2), ROUND(G37*0.93,2))</f>
        <v>1401.58</v>
      </c>
      <c r="K37" s="245" t="n">
        <f aca="false">IF(MOD(G37*0.07*10^(2+1),20)=5, TRUNC(G37*0.07,2), ROUND(G37*0.07,2))</f>
        <v>105.49</v>
      </c>
      <c r="L37" s="234" t="n">
        <f aca="false">IF(MOD((L65/2)*10^(2+1),20)=5, TRUNC((L65/2),2), ROUND((L65/2),2))</f>
        <v>835.06</v>
      </c>
      <c r="M37" s="227" t="n">
        <f aca="false">IF(MOD(J37*0.8%*10^(2+1),20)=5, TRUNC(J37*0.8%,2), ROUND(J37*0.8%,2))</f>
        <v>11.21</v>
      </c>
      <c r="N37" s="227" t="n">
        <f aca="false">IF(MOD(IF(CONFIGURACAO_ISSQN!$B$2="Emolumentos Líquidos",J37,SUM(J37:K37))*CONFIGURACAO_ISSQN!$B$1*10^(2+1),20)=5, TRUNC(IF(CONFIGURACAO_ISSQN!$B$2="Emolumentos Líquidos",J37,SUM(J37:K37))*CONFIGURACAO_ISSQN!$B$1,2), ROUND(IF(CONFIGURACAO_ISSQN!$B$2="Emolumentos Líquidos",J37,SUM(J37:K37))*CONFIGURACAO_ISSQN!$B$1,2))</f>
        <v>70.08</v>
      </c>
      <c r="O37" s="234" t="n">
        <f aca="false">SUM(J37:N37)</f>
        <v>2423.42</v>
      </c>
    </row>
    <row r="38" customFormat="false" ht="12.8" hidden="false" customHeight="false" outlineLevel="0" collapsed="false">
      <c r="B38" s="321" t="s">
        <v>166</v>
      </c>
      <c r="C38" s="241" t="s">
        <v>175</v>
      </c>
      <c r="D38" s="246" t="n">
        <f aca="false">F37+0.01</f>
        <v>350000.01</v>
      </c>
      <c r="E38" s="242" t="s">
        <v>173</v>
      </c>
      <c r="F38" s="243" t="n">
        <v>420000</v>
      </c>
      <c r="G38" s="327" t="n">
        <f aca="false">IF(MOD((G66/2)*10^(2+1),20)=5, TRUNC((G66/2),2), ROUND((G66/2),2))</f>
        <v>1547.66</v>
      </c>
      <c r="H38" s="243" t="n">
        <f aca="false">J38+K38</f>
        <v>1547.66</v>
      </c>
      <c r="I38" s="231" t="n">
        <f aca="false">SUM(J38:L38)</f>
        <v>2405.21</v>
      </c>
      <c r="J38" s="231" t="n">
        <f aca="false">IF(MOD(G38*0.93*10^(2+1),20)=5, TRUNC(G38*0.93,2), ROUND(G38*0.93,2))</f>
        <v>1439.32</v>
      </c>
      <c r="K38" s="245" t="n">
        <f aca="false">IF(MOD(G38*0.07*10^(2+1),20)=5, TRUNC(G38*0.07,2), ROUND(G38*0.07,2))</f>
        <v>108.34</v>
      </c>
      <c r="L38" s="234" t="n">
        <f aca="false">IF(MOD((L66/2)*10^(2+1),20)=5, TRUNC((L66/2),2), ROUND((L66/2),2))</f>
        <v>857.55</v>
      </c>
      <c r="M38" s="227" t="n">
        <f aca="false">IF(MOD(J38*0.8%*10^(2+1),20)=5, TRUNC(J38*0.8%,2), ROUND(J38*0.8%,2))</f>
        <v>11.51</v>
      </c>
      <c r="N38" s="227" t="n">
        <f aca="false">IF(MOD(IF(CONFIGURACAO_ISSQN!$B$2="Emolumentos Líquidos",J38,SUM(J38:K38))*CONFIGURACAO_ISSQN!$B$1*10^(2+1),20)=5, TRUNC(IF(CONFIGURACAO_ISSQN!$B$2="Emolumentos Líquidos",J38,SUM(J38:K38))*CONFIGURACAO_ISSQN!$B$1,2), ROUND(IF(CONFIGURACAO_ISSQN!$B$2="Emolumentos Líquidos",J38,SUM(J38:K38))*CONFIGURACAO_ISSQN!$B$1,2))</f>
        <v>71.97</v>
      </c>
      <c r="O38" s="234" t="n">
        <f aca="false">SUM(J38:N38)</f>
        <v>2488.69</v>
      </c>
    </row>
    <row r="39" customFormat="false" ht="12.8" hidden="false" customHeight="false" outlineLevel="0" collapsed="false">
      <c r="B39" s="321" t="s">
        <v>166</v>
      </c>
      <c r="C39" s="241" t="s">
        <v>175</v>
      </c>
      <c r="D39" s="246" t="n">
        <f aca="false">F38+0.01</f>
        <v>420000.01</v>
      </c>
      <c r="E39" s="242" t="s">
        <v>173</v>
      </c>
      <c r="F39" s="243" t="n">
        <v>560000</v>
      </c>
      <c r="G39" s="327" t="n">
        <f aca="false">IF(MOD((G67/2)*10^(2+1),20)=5, TRUNC((G67/2),2), ROUND((G67/2),2))</f>
        <v>1588.49</v>
      </c>
      <c r="H39" s="243" t="n">
        <f aca="false">J39+K39</f>
        <v>1588.49</v>
      </c>
      <c r="I39" s="231" t="n">
        <f aca="false">SUM(J39:L39)</f>
        <v>2638.07</v>
      </c>
      <c r="J39" s="231" t="n">
        <f aca="false">IF(MOD(G39*0.93*10^(2+1),20)=5, TRUNC(G39*0.93,2), ROUND(G39*0.93,2))</f>
        <v>1477.3</v>
      </c>
      <c r="K39" s="245" t="n">
        <f aca="false">IF(MOD(G39*0.07*10^(2+1),20)=5, TRUNC(G39*0.07,2), ROUND(G39*0.07,2))</f>
        <v>111.19</v>
      </c>
      <c r="L39" s="234" t="n">
        <f aca="false">IF(MOD((L67/2)*10^(2+1),20)=5, TRUNC((L67/2),2), ROUND((L67/2),2))</f>
        <v>1049.58</v>
      </c>
      <c r="M39" s="227" t="n">
        <f aca="false">IF(MOD(J39*0.8%*10^(2+1),20)=5, TRUNC(J39*0.8%,2), ROUND(J39*0.8%,2))</f>
        <v>11.82</v>
      </c>
      <c r="N39" s="227" t="n">
        <f aca="false">IF(MOD(IF(CONFIGURACAO_ISSQN!$B$2="Emolumentos Líquidos",J39,SUM(J39:K39))*CONFIGURACAO_ISSQN!$B$1*10^(2+1),20)=5, TRUNC(IF(CONFIGURACAO_ISSQN!$B$2="Emolumentos Líquidos",J39,SUM(J39:K39))*CONFIGURACAO_ISSQN!$B$1,2), ROUND(IF(CONFIGURACAO_ISSQN!$B$2="Emolumentos Líquidos",J39,SUM(J39:K39))*CONFIGURACAO_ISSQN!$B$1,2))</f>
        <v>73.86</v>
      </c>
      <c r="O39" s="234" t="n">
        <f aca="false">SUM(J39:N39)</f>
        <v>2723.75</v>
      </c>
    </row>
    <row r="40" customFormat="false" ht="12.8" hidden="false" customHeight="false" outlineLevel="0" collapsed="false">
      <c r="B40" s="321" t="s">
        <v>166</v>
      </c>
      <c r="C40" s="241" t="s">
        <v>175</v>
      </c>
      <c r="D40" s="246" t="n">
        <f aca="false">F39+0.01</f>
        <v>560000.01</v>
      </c>
      <c r="E40" s="242" t="s">
        <v>173</v>
      </c>
      <c r="F40" s="243" t="n">
        <v>700000</v>
      </c>
      <c r="G40" s="327" t="n">
        <f aca="false">IF(MOD((G68/2)*10^(2+1),20)=5, TRUNC((G68/2),2), ROUND((G68/2),2))</f>
        <v>1675.74</v>
      </c>
      <c r="H40" s="243" t="n">
        <f aca="false">J40+K40</f>
        <v>1675.74</v>
      </c>
      <c r="I40" s="231" t="n">
        <f aca="false">SUM(J40:L40)</f>
        <v>2783.08</v>
      </c>
      <c r="J40" s="231" t="n">
        <f aca="false">IF(MOD(G40*0.93*10^(2+1),20)=5, TRUNC(G40*0.93,2), ROUND(G40*0.93,2))</f>
        <v>1558.44</v>
      </c>
      <c r="K40" s="245" t="n">
        <f aca="false">IF(MOD(G40*0.07*10^(2+1),20)=5, TRUNC(G40*0.07,2), ROUND(G40*0.07,2))</f>
        <v>117.3</v>
      </c>
      <c r="L40" s="234" t="n">
        <f aca="false">IF(MOD((L68/2)*10^(2+1),20)=5, TRUNC((L68/2),2), ROUND((L68/2),2))</f>
        <v>1107.34</v>
      </c>
      <c r="M40" s="227" t="n">
        <f aca="false">IF(MOD(J40*0.8%*10^(2+1),20)=5, TRUNC(J40*0.8%,2), ROUND(J40*0.8%,2))</f>
        <v>12.47</v>
      </c>
      <c r="N40" s="227" t="n">
        <f aca="false">IF(MOD(IF(CONFIGURACAO_ISSQN!$B$2="Emolumentos Líquidos",J40,SUM(J40:K40))*CONFIGURACAO_ISSQN!$B$1*10^(2+1),20)=5, TRUNC(IF(CONFIGURACAO_ISSQN!$B$2="Emolumentos Líquidos",J40,SUM(J40:K40))*CONFIGURACAO_ISSQN!$B$1,2), ROUND(IF(CONFIGURACAO_ISSQN!$B$2="Emolumentos Líquidos",J40,SUM(J40:K40))*CONFIGURACAO_ISSQN!$B$1,2))</f>
        <v>77.92</v>
      </c>
      <c r="O40" s="234" t="n">
        <f aca="false">SUM(J40:N40)</f>
        <v>2873.47</v>
      </c>
    </row>
    <row r="41" customFormat="false" ht="12.8" hidden="false" customHeight="false" outlineLevel="0" collapsed="false">
      <c r="B41" s="321" t="s">
        <v>166</v>
      </c>
      <c r="C41" s="241" t="s">
        <v>175</v>
      </c>
      <c r="D41" s="246" t="n">
        <f aca="false">F40+0.01</f>
        <v>700000.01</v>
      </c>
      <c r="E41" s="242" t="s">
        <v>173</v>
      </c>
      <c r="F41" s="243" t="n">
        <v>840000</v>
      </c>
      <c r="G41" s="327" t="n">
        <f aca="false">IF(MOD((G69/2)*10^(2+1),20)=5, TRUNC((G69/2),2), ROUND((G69/2),2))</f>
        <v>1763.22</v>
      </c>
      <c r="H41" s="243" t="n">
        <f aca="false">J41+K41</f>
        <v>1763.22</v>
      </c>
      <c r="I41" s="231" t="n">
        <f aca="false">SUM(J41:L41)</f>
        <v>2928.36</v>
      </c>
      <c r="J41" s="231" t="n">
        <f aca="false">IF(MOD(G41*0.93*10^(2+1),20)=5, TRUNC(G41*0.93,2), ROUND(G41*0.93,2))</f>
        <v>1639.79</v>
      </c>
      <c r="K41" s="245" t="n">
        <f aca="false">IF(MOD(G41*0.07*10^(2+1),20)=5, TRUNC(G41*0.07,2), ROUND(G41*0.07,2))</f>
        <v>123.43</v>
      </c>
      <c r="L41" s="234" t="n">
        <f aca="false">IF(MOD((L69/2)*10^(2+1),20)=5, TRUNC((L69/2),2), ROUND((L69/2),2))</f>
        <v>1165.14</v>
      </c>
      <c r="M41" s="227" t="n">
        <f aca="false">IF(MOD(J41*0.8%*10^(2+1),20)=5, TRUNC(J41*0.8%,2), ROUND(J41*0.8%,2))</f>
        <v>13.12</v>
      </c>
      <c r="N41" s="227" t="n">
        <f aca="false">IF(MOD(IF(CONFIGURACAO_ISSQN!$B$2="Emolumentos Líquidos",J41,SUM(J41:K41))*CONFIGURACAO_ISSQN!$B$1*10^(2+1),20)=5, TRUNC(IF(CONFIGURACAO_ISSQN!$B$2="Emolumentos Líquidos",J41,SUM(J41:K41))*CONFIGURACAO_ISSQN!$B$1,2), ROUND(IF(CONFIGURACAO_ISSQN!$B$2="Emolumentos Líquidos",J41,SUM(J41:K41))*CONFIGURACAO_ISSQN!$B$1,2))</f>
        <v>81.99</v>
      </c>
      <c r="O41" s="234" t="n">
        <f aca="false">SUM(J41:N41)</f>
        <v>3023.47</v>
      </c>
    </row>
    <row r="42" customFormat="false" ht="12.8" hidden="false" customHeight="false" outlineLevel="0" collapsed="false">
      <c r="B42" s="321" t="s">
        <v>166</v>
      </c>
      <c r="C42" s="241" t="s">
        <v>175</v>
      </c>
      <c r="D42" s="246" t="n">
        <f aca="false">F41+0.01</f>
        <v>840000.01</v>
      </c>
      <c r="E42" s="242" t="s">
        <v>173</v>
      </c>
      <c r="F42" s="243" t="n">
        <v>1120000</v>
      </c>
      <c r="G42" s="327" t="n">
        <f aca="false">IF(MOD((G70/2)*10^(2+1),20)=5, TRUNC((G70/2),2), ROUND((G70/2),2))</f>
        <v>1851.01</v>
      </c>
      <c r="H42" s="243" t="n">
        <f aca="false">J42+K42</f>
        <v>1851.01</v>
      </c>
      <c r="I42" s="231" t="n">
        <f aca="false">SUM(J42:L42)</f>
        <v>3279.75</v>
      </c>
      <c r="J42" s="231" t="n">
        <f aca="false">IF(MOD(G42*0.93*10^(2+1),20)=5, TRUNC(G42*0.93,2), ROUND(G42*0.93,2))</f>
        <v>1721.44</v>
      </c>
      <c r="K42" s="245" t="n">
        <f aca="false">IF(MOD(G42*0.07*10^(2+1),20)=5, TRUNC(G42*0.07,2), ROUND(G42*0.07,2))</f>
        <v>129.57</v>
      </c>
      <c r="L42" s="234" t="n">
        <f aca="false">IF(MOD((L70/2)*10^(2+1),20)=5, TRUNC((L70/2),2), ROUND((L70/2),2))</f>
        <v>1428.74</v>
      </c>
      <c r="M42" s="227" t="n">
        <f aca="false">IF(MOD(J42*0.8%*10^(2+1),20)=5, TRUNC(J42*0.8%,2), ROUND(J42*0.8%,2))</f>
        <v>13.77</v>
      </c>
      <c r="N42" s="227" t="n">
        <f aca="false">IF(MOD(IF(CONFIGURACAO_ISSQN!$B$2="Emolumentos Líquidos",J42,SUM(J42:K42))*CONFIGURACAO_ISSQN!$B$1*10^(2+1),20)=5, TRUNC(IF(CONFIGURACAO_ISSQN!$B$2="Emolumentos Líquidos",J42,SUM(J42:K42))*CONFIGURACAO_ISSQN!$B$1,2), ROUND(IF(CONFIGURACAO_ISSQN!$B$2="Emolumentos Líquidos",J42,SUM(J42:K42))*CONFIGURACAO_ISSQN!$B$1,2))</f>
        <v>86.07</v>
      </c>
      <c r="O42" s="234" t="n">
        <f aca="false">SUM(J42:N42)</f>
        <v>3379.59</v>
      </c>
    </row>
    <row r="43" customFormat="false" ht="12.8" hidden="false" customHeight="false" outlineLevel="0" collapsed="false">
      <c r="B43" s="321" t="s">
        <v>166</v>
      </c>
      <c r="C43" s="241" t="s">
        <v>175</v>
      </c>
      <c r="D43" s="246" t="n">
        <f aca="false">F42+0.01</f>
        <v>1120000.01</v>
      </c>
      <c r="E43" s="242" t="s">
        <v>173</v>
      </c>
      <c r="F43" s="243" t="n">
        <v>1400000</v>
      </c>
      <c r="G43" s="327" t="n">
        <f aca="false">IF(MOD((G71/2)*10^(2+1),20)=5, TRUNC((G71/2),2), ROUND((G71/2),2))</f>
        <v>2004.94</v>
      </c>
      <c r="H43" s="243" t="n">
        <f aca="false">J43+K43</f>
        <v>2004.94</v>
      </c>
      <c r="I43" s="231" t="n">
        <f aca="false">SUM(J43:L43)</f>
        <v>3552.54</v>
      </c>
      <c r="J43" s="231" t="n">
        <f aca="false">IF(MOD(G43*0.93*10^(2+1),20)=5, TRUNC(G43*0.93,2), ROUND(G43*0.93,2))</f>
        <v>1864.59</v>
      </c>
      <c r="K43" s="245" t="n">
        <f aca="false">IF(MOD(G43*0.07*10^(2+1),20)=5, TRUNC(G43*0.07,2), ROUND(G43*0.07,2))</f>
        <v>140.35</v>
      </c>
      <c r="L43" s="234" t="n">
        <f aca="false">IF(MOD((L71/2)*10^(2+1),20)=5, TRUNC((L71/2),2), ROUND((L71/2),2))</f>
        <v>1547.6</v>
      </c>
      <c r="M43" s="227" t="n">
        <f aca="false">IF(MOD(J43*0.8%*10^(2+1),20)=5, TRUNC(J43*0.8%,2), ROUND(J43*0.8%,2))</f>
        <v>14.92</v>
      </c>
      <c r="N43" s="227" t="n">
        <f aca="false">IF(MOD(IF(CONFIGURACAO_ISSQN!$B$2="Emolumentos Líquidos",J43,SUM(J43:K43))*CONFIGURACAO_ISSQN!$B$1*10^(2+1),20)=5, TRUNC(IF(CONFIGURACAO_ISSQN!$B$2="Emolumentos Líquidos",J43,SUM(J43:K43))*CONFIGURACAO_ISSQN!$B$1,2), ROUND(IF(CONFIGURACAO_ISSQN!$B$2="Emolumentos Líquidos",J43,SUM(J43:K43))*CONFIGURACAO_ISSQN!$B$1,2))</f>
        <v>93.23</v>
      </c>
      <c r="O43" s="234" t="n">
        <f aca="false">SUM(J43:N43)</f>
        <v>3660.69</v>
      </c>
    </row>
    <row r="44" customFormat="false" ht="12.8" hidden="false" customHeight="false" outlineLevel="0" collapsed="false">
      <c r="B44" s="321" t="s">
        <v>166</v>
      </c>
      <c r="C44" s="241" t="s">
        <v>175</v>
      </c>
      <c r="D44" s="246" t="n">
        <f aca="false">F43+0.01</f>
        <v>1400000.01</v>
      </c>
      <c r="E44" s="242" t="s">
        <v>173</v>
      </c>
      <c r="F44" s="243" t="n">
        <v>1680000</v>
      </c>
      <c r="G44" s="327" t="n">
        <f aca="false">IF(MOD((G72/2)*10^(2+1),20)=5, TRUNC((G72/2),2), ROUND((G72/2),2))</f>
        <v>2159.14</v>
      </c>
      <c r="H44" s="243" t="n">
        <f aca="false">J44+K44</f>
        <v>2159.14</v>
      </c>
      <c r="I44" s="231" t="n">
        <f aca="false">SUM(J44:L44)</f>
        <v>3825.78</v>
      </c>
      <c r="J44" s="231" t="n">
        <f aca="false">IF(MOD(G44*0.93*10^(2+1),20)=5, TRUNC(G44*0.93,2), ROUND(G44*0.93,2))</f>
        <v>2008</v>
      </c>
      <c r="K44" s="245" t="n">
        <f aca="false">IF(MOD(G44*0.07*10^(2+1),20)=5, TRUNC(G44*0.07,2), ROUND(G44*0.07,2))</f>
        <v>151.14</v>
      </c>
      <c r="L44" s="234" t="n">
        <f aca="false">IF(MOD((L72/2)*10^(2+1),20)=5, TRUNC((L72/2),2), ROUND((L72/2),2))</f>
        <v>1666.64</v>
      </c>
      <c r="M44" s="227" t="n">
        <f aca="false">IF(MOD(J44*0.8%*10^(2+1),20)=5, TRUNC(J44*0.8%,2), ROUND(J44*0.8%,2))</f>
        <v>16.06</v>
      </c>
      <c r="N44" s="227" t="n">
        <f aca="false">IF(MOD(IF(CONFIGURACAO_ISSQN!$B$2="Emolumentos Líquidos",J44,SUM(J44:K44))*CONFIGURACAO_ISSQN!$B$1*10^(2+1),20)=5, TRUNC(IF(CONFIGURACAO_ISSQN!$B$2="Emolumentos Líquidos",J44,SUM(J44:K44))*CONFIGURACAO_ISSQN!$B$1,2), ROUND(IF(CONFIGURACAO_ISSQN!$B$2="Emolumentos Líquidos",J44,SUM(J44:K44))*CONFIGURACAO_ISSQN!$B$1,2))</f>
        <v>100.4</v>
      </c>
      <c r="O44" s="234" t="n">
        <f aca="false">SUM(J44:N44)</f>
        <v>3942.24</v>
      </c>
    </row>
    <row r="45" customFormat="false" ht="12.8" hidden="false" customHeight="false" outlineLevel="0" collapsed="false">
      <c r="B45" s="321" t="s">
        <v>166</v>
      </c>
      <c r="C45" s="241" t="s">
        <v>175</v>
      </c>
      <c r="D45" s="246" t="n">
        <f aca="false">F44+0.01</f>
        <v>1680000.01</v>
      </c>
      <c r="E45" s="242" t="s">
        <v>173</v>
      </c>
      <c r="F45" s="243" t="n">
        <v>3200000</v>
      </c>
      <c r="G45" s="327" t="n">
        <f aca="false">IF(MOD((G73/2)*10^(2+1),20)=5, TRUNC((G73/2),2), ROUND((G73/2),2))</f>
        <v>2313.7</v>
      </c>
      <c r="H45" s="243" t="n">
        <f aca="false">J45+K45</f>
        <v>2313.7</v>
      </c>
      <c r="I45" s="231" t="n">
        <f aca="false">SUM(J45:L45)</f>
        <v>4099.58</v>
      </c>
      <c r="J45" s="231" t="n">
        <f aca="false">IF(MOD(G45*0.93*10^(2+1),20)=5, TRUNC(G45*0.93,2), ROUND(G45*0.93,2))</f>
        <v>2151.74</v>
      </c>
      <c r="K45" s="245" t="n">
        <f aca="false">IF(MOD(G45*0.07*10^(2+1),20)=5, TRUNC(G45*0.07,2), ROUND(G45*0.07,2))</f>
        <v>161.96</v>
      </c>
      <c r="L45" s="234" t="n">
        <f aca="false">IF(MOD((L73/2)*10^(2+1),20)=5, TRUNC((L73/2),2), ROUND((L73/2),2))</f>
        <v>1785.88</v>
      </c>
      <c r="M45" s="227" t="n">
        <f aca="false">IF(MOD(J45*0.8%*10^(2+1),20)=5, TRUNC(J45*0.8%,2), ROUND(J45*0.8%,2))</f>
        <v>17.21</v>
      </c>
      <c r="N45" s="227" t="n">
        <f aca="false">IF(MOD(IF(CONFIGURACAO_ISSQN!$B$2="Emolumentos Líquidos",J45,SUM(J45:K45))*CONFIGURACAO_ISSQN!$B$1*10^(2+1),20)=5, TRUNC(IF(CONFIGURACAO_ISSQN!$B$2="Emolumentos Líquidos",J45,SUM(J45:K45))*CONFIGURACAO_ISSQN!$B$1,2), ROUND(IF(CONFIGURACAO_ISSQN!$B$2="Emolumentos Líquidos",J45,SUM(J45:K45))*CONFIGURACAO_ISSQN!$B$1,2))</f>
        <v>107.59</v>
      </c>
      <c r="O45" s="234" t="n">
        <f aca="false">SUM(J45:N45)</f>
        <v>4224.38</v>
      </c>
    </row>
    <row r="46" customFormat="false" ht="12.8" hidden="false" customHeight="false" outlineLevel="0" collapsed="false">
      <c r="B46" s="316" t="s">
        <v>166</v>
      </c>
      <c r="C46" s="247"/>
      <c r="D46" s="248"/>
      <c r="E46" s="248" t="s">
        <v>198</v>
      </c>
      <c r="F46" s="249" t="n">
        <v>3200000</v>
      </c>
      <c r="G46" s="327" t="n">
        <f aca="false">IF(MOD((G74/2)*10^(2+1),20)=5, TRUNC((G74/2),2), ROUND((G74/2),2))</f>
        <v>2313.7</v>
      </c>
      <c r="H46" s="243" t="n">
        <f aca="false">J46+K46</f>
        <v>2313.7</v>
      </c>
      <c r="I46" s="231" t="n">
        <f aca="false">SUM(J46:L46)</f>
        <v>4099.58</v>
      </c>
      <c r="J46" s="231" t="n">
        <f aca="false">IF(MOD(G46*0.93*10^(2+1),20)=5, TRUNC(G46*0.93,2), ROUND(G46*0.93,2))</f>
        <v>2151.74</v>
      </c>
      <c r="K46" s="245" t="n">
        <f aca="false">IF(MOD(G46*0.07*10^(2+1),20)=5, TRUNC(G46*0.07,2), ROUND(G46*0.07,2))</f>
        <v>161.96</v>
      </c>
      <c r="L46" s="234" t="n">
        <f aca="false">IF(MOD((L74/2)*10^(2+1),20)=5, TRUNC((L74/2),2), ROUND((L74/2),2))</f>
        <v>1785.88</v>
      </c>
      <c r="M46" s="227" t="n">
        <f aca="false">IF(MOD(J46*0.8%*10^(2+1),20)=5, TRUNC(J46*0.8%,2), ROUND(J46*0.8%,2))</f>
        <v>17.21</v>
      </c>
      <c r="N46" s="227" t="n">
        <f aca="false">IF(MOD(IF(CONFIGURACAO_ISSQN!$B$2="Emolumentos Líquidos",J46,SUM(J46:K46))*CONFIGURACAO_ISSQN!$B$1*10^(2+1),20)=5, TRUNC(IF(CONFIGURACAO_ISSQN!$B$2="Emolumentos Líquidos",J46,SUM(J46:K46))*CONFIGURACAO_ISSQN!$B$1,2), ROUND(IF(CONFIGURACAO_ISSQN!$B$2="Emolumentos Líquidos",J46,SUM(J46:K46))*CONFIGURACAO_ISSQN!$B$1,2))</f>
        <v>107.59</v>
      </c>
      <c r="O46" s="259" t="n">
        <f aca="false">SUM(J46:N46)</f>
        <v>4224.38</v>
      </c>
    </row>
    <row r="47" customFormat="false" ht="12.8" hidden="false" customHeight="true" outlineLevel="0" collapsed="false">
      <c r="B47" s="223" t="s">
        <v>166</v>
      </c>
      <c r="C47" s="228" t="s">
        <v>483</v>
      </c>
      <c r="D47" s="228"/>
      <c r="E47" s="228"/>
      <c r="F47" s="228"/>
      <c r="G47" s="228"/>
      <c r="H47" s="228"/>
      <c r="I47" s="228"/>
      <c r="J47" s="228"/>
      <c r="K47" s="228"/>
      <c r="L47" s="228"/>
      <c r="M47" s="228" t="n">
        <f aca="false">IF(MOD(J47*0.8%*10^(2+1),20)=5, TRUNC(J47*0.8%,2), ROUND(J47*0.8%,2))</f>
        <v>0</v>
      </c>
      <c r="N47" s="228"/>
      <c r="O47" s="228"/>
    </row>
    <row r="48" customFormat="false" ht="12.8" hidden="false" customHeight="true" outlineLevel="0" collapsed="false">
      <c r="B48" s="223" t="s">
        <v>166</v>
      </c>
      <c r="C48" s="228" t="s">
        <v>484</v>
      </c>
      <c r="D48" s="228"/>
      <c r="E48" s="228"/>
      <c r="F48" s="228"/>
      <c r="G48" s="324" t="n">
        <f aca="false">'VALORES PARA ALTERAR 2025'!B142</f>
        <v>386.65</v>
      </c>
      <c r="H48" s="312" t="n">
        <f aca="false">J48+K48</f>
        <v>386.65</v>
      </c>
      <c r="I48" s="231" t="n">
        <f aca="false">SUM(J48:L48)</f>
        <v>508.23</v>
      </c>
      <c r="J48" s="230" t="n">
        <f aca="false">IF(MOD(G48*0.93*10^(2+1),20)=5, TRUNC(G48*0.93,2), ROUND(G48*0.93,2))</f>
        <v>359.58</v>
      </c>
      <c r="K48" s="232" t="n">
        <f aca="false">IF(MOD(G48*0.07*10^(2+1),20)=5, TRUNC(G48*0.07,2), ROUND(G48*0.07,2))</f>
        <v>27.07</v>
      </c>
      <c r="L48" s="233" t="n">
        <f aca="false">'VALORES PARA ALTERAR 2025'!C142</f>
        <v>121.58</v>
      </c>
      <c r="M48" s="227" t="n">
        <f aca="false">IF(MOD(J48*0.8%*10^(2+1),20)=5, TRUNC(J48*0.8%,2), ROUND(J48*0.8%,2))</f>
        <v>2.88</v>
      </c>
      <c r="N48" s="227" t="n">
        <f aca="false">IF(MOD(IF(CONFIGURACAO_ISSQN!$B$2="Emolumentos Líquidos",J48,SUM(J48:K48))*CONFIGURACAO_ISSQN!$B$1*10^(2+1),20)=5, TRUNC(IF(CONFIGURACAO_ISSQN!$B$2="Emolumentos Líquidos",J48,SUM(J48:K48))*CONFIGURACAO_ISSQN!$B$1,2), ROUND(IF(CONFIGURACAO_ISSQN!$B$2="Emolumentos Líquidos",J48,SUM(J48:K48))*CONFIGURACAO_ISSQN!$B$1,2))</f>
        <v>17.98</v>
      </c>
      <c r="O48" s="234" t="n">
        <f aca="false">SUM(J48:N48)</f>
        <v>529.09</v>
      </c>
    </row>
    <row r="49" customFormat="false" ht="12.8" hidden="false" customHeight="true" outlineLevel="0" collapsed="false">
      <c r="B49" s="223" t="s">
        <v>166</v>
      </c>
      <c r="C49" s="228" t="s">
        <v>485</v>
      </c>
      <c r="D49" s="228"/>
      <c r="E49" s="228"/>
      <c r="F49" s="228"/>
      <c r="G49" s="228"/>
      <c r="H49" s="228"/>
      <c r="I49" s="228"/>
      <c r="J49" s="228"/>
      <c r="K49" s="228"/>
      <c r="L49" s="228"/>
      <c r="M49" s="228" t="n">
        <f aca="false">IF(MOD(J49*0.8%*10^(2+1),20)=5, TRUNC(J49*0.8%,2), ROUND(J49*0.8%,2))</f>
        <v>0</v>
      </c>
      <c r="N49" s="228"/>
      <c r="O49" s="228"/>
    </row>
    <row r="50" customFormat="false" ht="12.8" hidden="false" customHeight="true" outlineLevel="0" collapsed="false">
      <c r="B50" s="325" t="s">
        <v>166</v>
      </c>
      <c r="C50" s="237" t="s">
        <v>171</v>
      </c>
      <c r="D50" s="237"/>
      <c r="E50" s="238" t="s">
        <v>171</v>
      </c>
      <c r="F50" s="238"/>
      <c r="G50" s="326"/>
      <c r="H50" s="326"/>
      <c r="I50" s="326"/>
      <c r="J50" s="236"/>
      <c r="K50" s="239"/>
      <c r="L50" s="240"/>
      <c r="M50" s="236"/>
      <c r="N50" s="239"/>
      <c r="O50" s="240"/>
    </row>
    <row r="51" customFormat="false" ht="12.8" hidden="false" customHeight="false" outlineLevel="0" collapsed="false">
      <c r="B51" s="321" t="s">
        <v>166</v>
      </c>
      <c r="C51" s="241"/>
      <c r="D51" s="242"/>
      <c r="E51" s="242" t="s">
        <v>173</v>
      </c>
      <c r="F51" s="243" t="n">
        <v>1400</v>
      </c>
      <c r="G51" s="328" t="n">
        <f aca="false">'VALORES PARA ALTERAR 2025 - MAR'!B54</f>
        <v>152.08</v>
      </c>
      <c r="H51" s="243" t="n">
        <f aca="false">J51+K51</f>
        <v>152.08</v>
      </c>
      <c r="I51" s="231" t="n">
        <f aca="false">SUM(J51:L51)</f>
        <v>210.68</v>
      </c>
      <c r="J51" s="231" t="n">
        <f aca="false">IF(MOD(G51*0.93*10^(2+1),20)=5, TRUNC(G51*0.93,2), ROUND(G51*0.93,2))</f>
        <v>141.43</v>
      </c>
      <c r="K51" s="245" t="n">
        <f aca="false">IF(MOD(G51*0.07*10^(2+1),20)=5, TRUNC(G51*0.07,2), ROUND(G51*0.07,2))</f>
        <v>10.65</v>
      </c>
      <c r="L51" s="255" t="n">
        <f aca="false">'VALORES PARA ALTERAR 2025 - MAR'!C54</f>
        <v>58.6</v>
      </c>
      <c r="M51" s="227" t="n">
        <f aca="false">IF(MOD(J51*0.8%*10^(2+1),20)=5, TRUNC(J51*0.8%,2), ROUND(J51*0.8%,2))</f>
        <v>1.13</v>
      </c>
      <c r="N51" s="227" t="n">
        <f aca="false">IF(MOD(IF(CONFIGURACAO_ISSQN!$B$2="Emolumentos Líquidos",J51,SUM(J51:K51))*CONFIGURACAO_ISSQN!$B$1*10^(2+1),20)=5, TRUNC(IF(CONFIGURACAO_ISSQN!$B$2="Emolumentos Líquidos",J51,SUM(J51:K51))*CONFIGURACAO_ISSQN!$B$1,2), ROUND(IF(CONFIGURACAO_ISSQN!$B$2="Emolumentos Líquidos",J51,SUM(J51:K51))*CONFIGURACAO_ISSQN!$B$1,2))</f>
        <v>7.07</v>
      </c>
      <c r="O51" s="234" t="n">
        <f aca="false">SUM(J51:N51)</f>
        <v>218.88</v>
      </c>
    </row>
    <row r="52" customFormat="false" ht="12.8" hidden="false" customHeight="false" outlineLevel="0" collapsed="false">
      <c r="B52" s="321" t="s">
        <v>166</v>
      </c>
      <c r="C52" s="241" t="s">
        <v>175</v>
      </c>
      <c r="D52" s="246" t="n">
        <f aca="false">F51+0.01</f>
        <v>1400.01</v>
      </c>
      <c r="E52" s="242" t="s">
        <v>173</v>
      </c>
      <c r="F52" s="243" t="n">
        <v>2720</v>
      </c>
      <c r="G52" s="328" t="n">
        <f aca="false">'VALORES PARA ALTERAR 2025 - MAR'!B55</f>
        <v>248.07</v>
      </c>
      <c r="H52" s="243" t="n">
        <f aca="false">J52+K52</f>
        <v>248.07</v>
      </c>
      <c r="I52" s="231" t="n">
        <f aca="false">SUM(J52:L52)</f>
        <v>343.67</v>
      </c>
      <c r="J52" s="231" t="n">
        <f aca="false">IF(MOD(G52*0.93*10^(2+1),20)=5, TRUNC(G52*0.93,2), ROUND(G52*0.93,2))</f>
        <v>230.71</v>
      </c>
      <c r="K52" s="245" t="n">
        <f aca="false">IF(MOD(G52*0.07*10^(2+1),20)=5, TRUNC(G52*0.07,2), ROUND(G52*0.07,2))</f>
        <v>17.36</v>
      </c>
      <c r="L52" s="255" t="n">
        <f aca="false">'VALORES PARA ALTERAR 2025 - MAR'!C55</f>
        <v>95.6</v>
      </c>
      <c r="M52" s="227" t="n">
        <f aca="false">IF(MOD(J52*0.8%*10^(2+1),20)=5, TRUNC(J52*0.8%,2), ROUND(J52*0.8%,2))</f>
        <v>1.85</v>
      </c>
      <c r="N52" s="227" t="n">
        <f aca="false">IF(MOD(IF(CONFIGURACAO_ISSQN!$B$2="Emolumentos Líquidos",J52,SUM(J52:K52))*CONFIGURACAO_ISSQN!$B$1*10^(2+1),20)=5, TRUNC(IF(CONFIGURACAO_ISSQN!$B$2="Emolumentos Líquidos",J52,SUM(J52:K52))*CONFIGURACAO_ISSQN!$B$1,2), ROUND(IF(CONFIGURACAO_ISSQN!$B$2="Emolumentos Líquidos",J52,SUM(J52:K52))*CONFIGURACAO_ISSQN!$B$1,2))</f>
        <v>11.54</v>
      </c>
      <c r="O52" s="234" t="n">
        <f aca="false">SUM(J52:N52)</f>
        <v>357.06</v>
      </c>
    </row>
    <row r="53" customFormat="false" ht="12.8" hidden="false" customHeight="false" outlineLevel="0" collapsed="false">
      <c r="B53" s="321" t="s">
        <v>166</v>
      </c>
      <c r="C53" s="241" t="s">
        <v>175</v>
      </c>
      <c r="D53" s="246" t="n">
        <f aca="false">F52+0.01</f>
        <v>2720.01</v>
      </c>
      <c r="E53" s="242" t="s">
        <v>173</v>
      </c>
      <c r="F53" s="243" t="n">
        <v>5440</v>
      </c>
      <c r="G53" s="328" t="n">
        <f aca="false">'VALORES PARA ALTERAR 2025 - MAR'!B56</f>
        <v>359.51</v>
      </c>
      <c r="H53" s="243" t="n">
        <f aca="false">J53+K53</f>
        <v>359.51</v>
      </c>
      <c r="I53" s="231" t="n">
        <f aca="false">SUM(J53:L53)</f>
        <v>498.03</v>
      </c>
      <c r="J53" s="231" t="n">
        <f aca="false">IF(MOD(G53*0.93*10^(2+1),20)=5, TRUNC(G53*0.93,2), ROUND(G53*0.93,2))</f>
        <v>334.34</v>
      </c>
      <c r="K53" s="245" t="n">
        <f aca="false">IF(MOD(G53*0.07*10^(2+1),20)=5, TRUNC(G53*0.07,2), ROUND(G53*0.07,2))</f>
        <v>25.17</v>
      </c>
      <c r="L53" s="255" t="n">
        <f aca="false">'VALORES PARA ALTERAR 2025 - MAR'!C56</f>
        <v>138.52</v>
      </c>
      <c r="M53" s="227" t="n">
        <f aca="false">IF(MOD(J53*0.8%*10^(2+1),20)=5, TRUNC(J53*0.8%,2), ROUND(J53*0.8%,2))</f>
        <v>2.67</v>
      </c>
      <c r="N53" s="227" t="n">
        <f aca="false">IF(MOD(IF(CONFIGURACAO_ISSQN!$B$2="Emolumentos Líquidos",J53,SUM(J53:K53))*CONFIGURACAO_ISSQN!$B$1*10^(2+1),20)=5, TRUNC(IF(CONFIGURACAO_ISSQN!$B$2="Emolumentos Líquidos",J53,SUM(J53:K53))*CONFIGURACAO_ISSQN!$B$1,2), ROUND(IF(CONFIGURACAO_ISSQN!$B$2="Emolumentos Líquidos",J53,SUM(J53:K53))*CONFIGURACAO_ISSQN!$B$1,2))</f>
        <v>16.72</v>
      </c>
      <c r="O53" s="234" t="n">
        <f aca="false">SUM(J53:N53)</f>
        <v>517.42</v>
      </c>
    </row>
    <row r="54" customFormat="false" ht="12.8" hidden="false" customHeight="false" outlineLevel="0" collapsed="false">
      <c r="B54" s="321" t="s">
        <v>166</v>
      </c>
      <c r="C54" s="241" t="s">
        <v>175</v>
      </c>
      <c r="D54" s="246" t="n">
        <f aca="false">F53+0.01</f>
        <v>5440.01</v>
      </c>
      <c r="E54" s="242" t="s">
        <v>173</v>
      </c>
      <c r="F54" s="243" t="n">
        <v>7000</v>
      </c>
      <c r="G54" s="328" t="n">
        <f aca="false">'VALORES PARA ALTERAR 2025 - MAR'!B57</f>
        <v>497.69</v>
      </c>
      <c r="H54" s="243" t="n">
        <f aca="false">J54+K54</f>
        <v>497.69</v>
      </c>
      <c r="I54" s="231" t="n">
        <f aca="false">SUM(J54:L54)</f>
        <v>689.47</v>
      </c>
      <c r="J54" s="231" t="n">
        <f aca="false">IF(MOD(G54*0.93*10^(2+1),20)=5, TRUNC(G54*0.93,2), ROUND(G54*0.93,2))</f>
        <v>462.85</v>
      </c>
      <c r="K54" s="245" t="n">
        <f aca="false">IF(MOD(G54*0.07*10^(2+1),20)=5, TRUNC(G54*0.07,2), ROUND(G54*0.07,2))</f>
        <v>34.84</v>
      </c>
      <c r="L54" s="255" t="n">
        <f aca="false">'VALORES PARA ALTERAR 2025 - MAR'!C57</f>
        <v>191.78</v>
      </c>
      <c r="M54" s="227" t="n">
        <f aca="false">IF(MOD(J54*0.8%*10^(2+1),20)=5, TRUNC(J54*0.8%,2), ROUND(J54*0.8%,2))</f>
        <v>3.7</v>
      </c>
      <c r="N54" s="227" t="n">
        <f aca="false">IF(MOD(IF(CONFIGURACAO_ISSQN!$B$2="Emolumentos Líquidos",J54,SUM(J54:K54))*CONFIGURACAO_ISSQN!$B$1*10^(2+1),20)=5, TRUNC(IF(CONFIGURACAO_ISSQN!$B$2="Emolumentos Líquidos",J54,SUM(J54:K54))*CONFIGURACAO_ISSQN!$B$1,2), ROUND(IF(CONFIGURACAO_ISSQN!$B$2="Emolumentos Líquidos",J54,SUM(J54:K54))*CONFIGURACAO_ISSQN!$B$1,2))</f>
        <v>23.14</v>
      </c>
      <c r="O54" s="234" t="n">
        <f aca="false">SUM(J54:N54)</f>
        <v>716.31</v>
      </c>
    </row>
    <row r="55" customFormat="false" ht="12.8" hidden="false" customHeight="false" outlineLevel="0" collapsed="false">
      <c r="B55" s="321" t="s">
        <v>166</v>
      </c>
      <c r="C55" s="241" t="s">
        <v>175</v>
      </c>
      <c r="D55" s="246" t="n">
        <f aca="false">F54+0.01</f>
        <v>7000.01</v>
      </c>
      <c r="E55" s="242" t="s">
        <v>173</v>
      </c>
      <c r="F55" s="243" t="n">
        <v>14000</v>
      </c>
      <c r="G55" s="328" t="n">
        <f aca="false">'VALORES PARA ALTERAR 2025 - MAR'!B58</f>
        <v>663.72</v>
      </c>
      <c r="H55" s="243" t="n">
        <f aca="false">J55+K55</f>
        <v>663.72</v>
      </c>
      <c r="I55" s="231" t="n">
        <f aca="false">SUM(J55:L55)</f>
        <v>919.44</v>
      </c>
      <c r="J55" s="231" t="n">
        <f aca="false">IF(MOD(G55*0.93*10^(2+1),20)=5, TRUNC(G55*0.93,2), ROUND(G55*0.93,2))</f>
        <v>617.26</v>
      </c>
      <c r="K55" s="245" t="n">
        <f aca="false">IF(MOD(G55*0.07*10^(2+1),20)=5, TRUNC(G55*0.07,2), ROUND(G55*0.07,2))</f>
        <v>46.46</v>
      </c>
      <c r="L55" s="255" t="n">
        <f aca="false">'VALORES PARA ALTERAR 2025 - MAR'!C58</f>
        <v>255.72</v>
      </c>
      <c r="M55" s="227" t="n">
        <f aca="false">IF(MOD(J55*0.8%*10^(2+1),20)=5, TRUNC(J55*0.8%,2), ROUND(J55*0.8%,2))</f>
        <v>4.94</v>
      </c>
      <c r="N55" s="227" t="n">
        <f aca="false">IF(MOD(IF(CONFIGURACAO_ISSQN!$B$2="Emolumentos Líquidos",J55,SUM(J55:K55))*CONFIGURACAO_ISSQN!$B$1*10^(2+1),20)=5, TRUNC(IF(CONFIGURACAO_ISSQN!$B$2="Emolumentos Líquidos",J55,SUM(J55:K55))*CONFIGURACAO_ISSQN!$B$1,2), ROUND(IF(CONFIGURACAO_ISSQN!$B$2="Emolumentos Líquidos",J55,SUM(J55:K55))*CONFIGURACAO_ISSQN!$B$1,2))</f>
        <v>30.86</v>
      </c>
      <c r="O55" s="234" t="n">
        <f aca="false">SUM(J55:N55)</f>
        <v>955.24</v>
      </c>
    </row>
    <row r="56" customFormat="false" ht="12.8" hidden="false" customHeight="false" outlineLevel="0" collapsed="false">
      <c r="B56" s="321" t="s">
        <v>166</v>
      </c>
      <c r="C56" s="241" t="s">
        <v>175</v>
      </c>
      <c r="D56" s="246" t="n">
        <f aca="false">F55+0.01</f>
        <v>14000.01</v>
      </c>
      <c r="E56" s="242" t="s">
        <v>173</v>
      </c>
      <c r="F56" s="243" t="n">
        <v>28000</v>
      </c>
      <c r="G56" s="328" t="n">
        <f aca="false">'VALORES PARA ALTERAR 2025 - MAR'!B59</f>
        <v>857.45</v>
      </c>
      <c r="H56" s="243" t="n">
        <f aca="false">J56+K56</f>
        <v>857.45</v>
      </c>
      <c r="I56" s="231" t="n">
        <f aca="false">SUM(J56:L56)</f>
        <v>1187.87</v>
      </c>
      <c r="J56" s="231" t="n">
        <f aca="false">IF(MOD(G56*0.93*10^(2+1),20)=5, TRUNC(G56*0.93,2), ROUND(G56*0.93,2))</f>
        <v>797.43</v>
      </c>
      <c r="K56" s="245" t="n">
        <f aca="false">IF(MOD(G56*0.07*10^(2+1),20)=5, TRUNC(G56*0.07,2), ROUND(G56*0.07,2))</f>
        <v>60.02</v>
      </c>
      <c r="L56" s="255" t="n">
        <f aca="false">'VALORES PARA ALTERAR 2025 - MAR'!C59</f>
        <v>330.42</v>
      </c>
      <c r="M56" s="227" t="n">
        <f aca="false">IF(MOD(J56*0.8%*10^(2+1),20)=5, TRUNC(J56*0.8%,2), ROUND(J56*0.8%,2))</f>
        <v>6.38</v>
      </c>
      <c r="N56" s="227" t="n">
        <f aca="false">IF(MOD(IF(CONFIGURACAO_ISSQN!$B$2="Emolumentos Líquidos",J56,SUM(J56:K56))*CONFIGURACAO_ISSQN!$B$1*10^(2+1),20)=5, TRUNC(IF(CONFIGURACAO_ISSQN!$B$2="Emolumentos Líquidos",J56,SUM(J56:K56))*CONFIGURACAO_ISSQN!$B$1,2), ROUND(IF(CONFIGURACAO_ISSQN!$B$2="Emolumentos Líquidos",J56,SUM(J56:K56))*CONFIGURACAO_ISSQN!$B$1,2))</f>
        <v>39.87</v>
      </c>
      <c r="O56" s="234" t="n">
        <f aca="false">SUM(J56:N56)</f>
        <v>1234.12</v>
      </c>
    </row>
    <row r="57" customFormat="false" ht="12.8" hidden="false" customHeight="false" outlineLevel="0" collapsed="false">
      <c r="B57" s="321" t="s">
        <v>166</v>
      </c>
      <c r="C57" s="241" t="s">
        <v>175</v>
      </c>
      <c r="D57" s="246" t="n">
        <f aca="false">F56+0.01</f>
        <v>28000.01</v>
      </c>
      <c r="E57" s="242" t="s">
        <v>173</v>
      </c>
      <c r="F57" s="243" t="n">
        <v>42000</v>
      </c>
      <c r="G57" s="328" t="n">
        <f aca="false">'VALORES PARA ALTERAR 2025 - MAR'!B60</f>
        <v>1078.53</v>
      </c>
      <c r="H57" s="243" t="n">
        <f aca="false">J57+K57</f>
        <v>1078.53</v>
      </c>
      <c r="I57" s="231" t="n">
        <f aca="false">SUM(J57:L57)</f>
        <v>1494.12</v>
      </c>
      <c r="J57" s="231" t="n">
        <f aca="false">IF(MOD(G57*0.93*10^(2+1),20)=5, TRUNC(G57*0.93,2), ROUND(G57*0.93,2))</f>
        <v>1003.03</v>
      </c>
      <c r="K57" s="245" t="n">
        <f aca="false">IF(MOD(G57*0.07*10^(2+1),20)=5, TRUNC(G57*0.07,2), ROUND(G57*0.07,2))</f>
        <v>75.5</v>
      </c>
      <c r="L57" s="255" t="n">
        <f aca="false">'VALORES PARA ALTERAR 2025 - MAR'!C60</f>
        <v>415.59</v>
      </c>
      <c r="M57" s="227" t="n">
        <f aca="false">IF(MOD(J57*0.8%*10^(2+1),20)=5, TRUNC(J57*0.8%,2), ROUND(J57*0.8%,2))</f>
        <v>8.02</v>
      </c>
      <c r="N57" s="227" t="n">
        <f aca="false">IF(MOD(IF(CONFIGURACAO_ISSQN!$B$2="Emolumentos Líquidos",J57,SUM(J57:K57))*CONFIGURACAO_ISSQN!$B$1*10^(2+1),20)=5, TRUNC(IF(CONFIGURACAO_ISSQN!$B$2="Emolumentos Líquidos",J57,SUM(J57:K57))*CONFIGURACAO_ISSQN!$B$1,2), ROUND(IF(CONFIGURACAO_ISSQN!$B$2="Emolumentos Líquidos",J57,SUM(J57:K57))*CONFIGURACAO_ISSQN!$B$1,2))</f>
        <v>50.15</v>
      </c>
      <c r="O57" s="234" t="n">
        <f aca="false">SUM(J57:N57)</f>
        <v>1552.29</v>
      </c>
    </row>
    <row r="58" customFormat="false" ht="12.8" hidden="false" customHeight="false" outlineLevel="0" collapsed="false">
      <c r="B58" s="321" t="s">
        <v>166</v>
      </c>
      <c r="C58" s="241" t="s">
        <v>175</v>
      </c>
      <c r="D58" s="246" t="n">
        <f aca="false">F57+0.01</f>
        <v>42000.01</v>
      </c>
      <c r="E58" s="242" t="s">
        <v>173</v>
      </c>
      <c r="F58" s="243" t="n">
        <v>56000</v>
      </c>
      <c r="G58" s="328" t="n">
        <f aca="false">'VALORES PARA ALTERAR 2025 - MAR'!B61</f>
        <v>1327.66</v>
      </c>
      <c r="H58" s="243" t="n">
        <f aca="false">J58+K58</f>
        <v>1327.66</v>
      </c>
      <c r="I58" s="231" t="n">
        <f aca="false">SUM(J58:L58)</f>
        <v>1839.21</v>
      </c>
      <c r="J58" s="231" t="n">
        <f aca="false">IF(MOD(G58*0.93*10^(2+1),20)=5, TRUNC(G58*0.93,2), ROUND(G58*0.93,2))</f>
        <v>1234.72</v>
      </c>
      <c r="K58" s="245" t="n">
        <f aca="false">IF(MOD(G58*0.07*10^(2+1),20)=5, TRUNC(G58*0.07,2), ROUND(G58*0.07,2))</f>
        <v>92.94</v>
      </c>
      <c r="L58" s="255" t="n">
        <f aca="false">'VALORES PARA ALTERAR 2025 - MAR'!C61</f>
        <v>511.55</v>
      </c>
      <c r="M58" s="227" t="n">
        <f aca="false">IF(MOD(J58*0.8%*10^(2+1),20)=5, TRUNC(J58*0.8%,2), ROUND(J58*0.8%,2))</f>
        <v>9.88</v>
      </c>
      <c r="N58" s="227" t="n">
        <f aca="false">IF(MOD(IF(CONFIGURACAO_ISSQN!$B$2="Emolumentos Líquidos",J58,SUM(J58:K58))*CONFIGURACAO_ISSQN!$B$1*10^(2+1),20)=5, TRUNC(IF(CONFIGURACAO_ISSQN!$B$2="Emolumentos Líquidos",J58,SUM(J58:K58))*CONFIGURACAO_ISSQN!$B$1,2), ROUND(IF(CONFIGURACAO_ISSQN!$B$2="Emolumentos Líquidos",J58,SUM(J58:K58))*CONFIGURACAO_ISSQN!$B$1,2))</f>
        <v>61.74</v>
      </c>
      <c r="O58" s="234" t="n">
        <f aca="false">SUM(J58:N58)</f>
        <v>1910.83</v>
      </c>
    </row>
    <row r="59" customFormat="false" ht="12.8" hidden="false" customHeight="false" outlineLevel="0" collapsed="false">
      <c r="B59" s="321" t="s">
        <v>166</v>
      </c>
      <c r="C59" s="241" t="s">
        <v>175</v>
      </c>
      <c r="D59" s="246" t="n">
        <f aca="false">F58+0.01</f>
        <v>56000.01</v>
      </c>
      <c r="E59" s="242" t="s">
        <v>173</v>
      </c>
      <c r="F59" s="243" t="n">
        <v>70000</v>
      </c>
      <c r="G59" s="328" t="n">
        <f aca="false">'VALORES PARA ALTERAR 2025 - MAR'!B62</f>
        <v>1604.3</v>
      </c>
      <c r="H59" s="243" t="n">
        <f aca="false">J59+K59</f>
        <v>1604.3</v>
      </c>
      <c r="I59" s="231" t="n">
        <f aca="false">SUM(J59:L59)</f>
        <v>2222.48</v>
      </c>
      <c r="J59" s="231" t="n">
        <f aca="false">IF(MOD(G59*0.93*10^(2+1),20)=5, TRUNC(G59*0.93,2), ROUND(G59*0.93,2))</f>
        <v>1492</v>
      </c>
      <c r="K59" s="245" t="n">
        <f aca="false">IF(MOD(G59*0.07*10^(2+1),20)=5, TRUNC(G59*0.07,2), ROUND(G59*0.07,2))</f>
        <v>112.3</v>
      </c>
      <c r="L59" s="255" t="n">
        <f aca="false">'VALORES PARA ALTERAR 2025 - MAR'!C62</f>
        <v>618.18</v>
      </c>
      <c r="M59" s="227" t="n">
        <f aca="false">IF(MOD(J59*0.8%*10^(2+1),20)=5, TRUNC(J59*0.8%,2), ROUND(J59*0.8%,2))</f>
        <v>11.94</v>
      </c>
      <c r="N59" s="227" t="n">
        <f aca="false">IF(MOD(IF(CONFIGURACAO_ISSQN!$B$2="Emolumentos Líquidos",J59,SUM(J59:K59))*CONFIGURACAO_ISSQN!$B$1*10^(2+1),20)=5, TRUNC(IF(CONFIGURACAO_ISSQN!$B$2="Emolumentos Líquidos",J59,SUM(J59:K59))*CONFIGURACAO_ISSQN!$B$1,2), ROUND(IF(CONFIGURACAO_ISSQN!$B$2="Emolumentos Líquidos",J59,SUM(J59:K59))*CONFIGURACAO_ISSQN!$B$1,2))</f>
        <v>74.6</v>
      </c>
      <c r="O59" s="234" t="n">
        <f aca="false">SUM(J59:N59)</f>
        <v>2309.02</v>
      </c>
    </row>
    <row r="60" customFormat="false" ht="12.8" hidden="false" customHeight="false" outlineLevel="0" collapsed="false">
      <c r="B60" s="321" t="s">
        <v>166</v>
      </c>
      <c r="C60" s="241" t="s">
        <v>175</v>
      </c>
      <c r="D60" s="246" t="n">
        <f aca="false">F59+0.01</f>
        <v>70000.01</v>
      </c>
      <c r="E60" s="242" t="s">
        <v>173</v>
      </c>
      <c r="F60" s="243" t="n">
        <v>105000</v>
      </c>
      <c r="G60" s="328" t="n">
        <f aca="false">'VALORES PARA ALTERAR 2025 - MAR'!B63</f>
        <v>2019.13</v>
      </c>
      <c r="H60" s="243" t="n">
        <f aca="false">J60+K60</f>
        <v>2019.13</v>
      </c>
      <c r="I60" s="231" t="n">
        <f aca="false">SUM(J60:L60)</f>
        <v>2797.13</v>
      </c>
      <c r="J60" s="231" t="n">
        <f aca="false">IF(MOD(G60*0.93*10^(2+1),20)=5, TRUNC(G60*0.93,2), ROUND(G60*0.93,2))</f>
        <v>1877.79</v>
      </c>
      <c r="K60" s="245" t="n">
        <f aca="false">IF(MOD(G60*0.07*10^(2+1),20)=5, TRUNC(G60*0.07,2), ROUND(G60*0.07,2))</f>
        <v>141.34</v>
      </c>
      <c r="L60" s="255" t="n">
        <f aca="false">'VALORES PARA ALTERAR 2025 - MAR'!C63</f>
        <v>778</v>
      </c>
      <c r="M60" s="227" t="n">
        <f aca="false">IF(MOD(J60*0.8%*10^(2+1),20)=5, TRUNC(J60*0.8%,2), ROUND(J60*0.8%,2))</f>
        <v>15.02</v>
      </c>
      <c r="N60" s="227" t="n">
        <f aca="false">IF(MOD(IF(CONFIGURACAO_ISSQN!$B$2="Emolumentos Líquidos",J60,SUM(J60:K60))*CONFIGURACAO_ISSQN!$B$1*10^(2+1),20)=5, TRUNC(IF(CONFIGURACAO_ISSQN!$B$2="Emolumentos Líquidos",J60,SUM(J60:K60))*CONFIGURACAO_ISSQN!$B$1,2), ROUND(IF(CONFIGURACAO_ISSQN!$B$2="Emolumentos Líquidos",J60,SUM(J60:K60))*CONFIGURACAO_ISSQN!$B$1,2))</f>
        <v>93.89</v>
      </c>
      <c r="O60" s="234" t="n">
        <f aca="false">SUM(J60:N60)</f>
        <v>2906.04</v>
      </c>
    </row>
    <row r="61" customFormat="false" ht="12.8" hidden="false" customHeight="false" outlineLevel="0" collapsed="false">
      <c r="B61" s="321" t="s">
        <v>166</v>
      </c>
      <c r="C61" s="241" t="s">
        <v>175</v>
      </c>
      <c r="D61" s="246" t="n">
        <f aca="false">F60+0.01</f>
        <v>105000.01</v>
      </c>
      <c r="E61" s="242" t="s">
        <v>173</v>
      </c>
      <c r="F61" s="243" t="n">
        <v>140000</v>
      </c>
      <c r="G61" s="328" t="n">
        <f aca="false">'VALORES PARA ALTERAR 2025 - MAR'!B64</f>
        <v>2427.25</v>
      </c>
      <c r="H61" s="243" t="n">
        <f aca="false">J61+K61</f>
        <v>2427.25</v>
      </c>
      <c r="I61" s="231" t="n">
        <f aca="false">SUM(J61:L61)</f>
        <v>3555.1</v>
      </c>
      <c r="J61" s="231" t="n">
        <f aca="false">IF(MOD(G61*0.93*10^(2+1),20)=5, TRUNC(G61*0.93,2), ROUND(G61*0.93,2))</f>
        <v>2257.34</v>
      </c>
      <c r="K61" s="245" t="n">
        <f aca="false">IF(MOD(G61*0.07*10^(2+1),20)=5, TRUNC(G61*0.07,2), ROUND(G61*0.07,2))</f>
        <v>169.91</v>
      </c>
      <c r="L61" s="255" t="n">
        <f aca="false">'VALORES PARA ALTERAR 2025 - MAR'!C64</f>
        <v>1127.85</v>
      </c>
      <c r="M61" s="227" t="n">
        <f aca="false">IF(MOD(J61*0.8%*10^(2+1),20)=5, TRUNC(J61*0.8%,2), ROUND(J61*0.8%,2))</f>
        <v>18.06</v>
      </c>
      <c r="N61" s="227" t="n">
        <f aca="false">IF(MOD(IF(CONFIGURACAO_ISSQN!$B$2="Emolumentos Líquidos",J61,SUM(J61:K61))*CONFIGURACAO_ISSQN!$B$1*10^(2+1),20)=5, TRUNC(IF(CONFIGURACAO_ISSQN!$B$2="Emolumentos Líquidos",J61,SUM(J61:K61))*CONFIGURACAO_ISSQN!$B$1,2), ROUND(IF(CONFIGURACAO_ISSQN!$B$2="Emolumentos Líquidos",J61,SUM(J61:K61))*CONFIGURACAO_ISSQN!$B$1,2))</f>
        <v>112.87</v>
      </c>
      <c r="O61" s="234" t="n">
        <f aca="false">SUM(J61:N61)</f>
        <v>3686.03</v>
      </c>
    </row>
    <row r="62" customFormat="false" ht="12.8" hidden="false" customHeight="false" outlineLevel="0" collapsed="false">
      <c r="B62" s="321" t="s">
        <v>166</v>
      </c>
      <c r="C62" s="241" t="s">
        <v>175</v>
      </c>
      <c r="D62" s="246" t="n">
        <f aca="false">F61+0.01</f>
        <v>140000.01</v>
      </c>
      <c r="E62" s="242" t="s">
        <v>173</v>
      </c>
      <c r="F62" s="243" t="n">
        <v>175000</v>
      </c>
      <c r="G62" s="328" t="n">
        <f aca="false">'VALORES PARA ALTERAR 2025 - MAR'!B65</f>
        <v>2595.58</v>
      </c>
      <c r="H62" s="243" t="n">
        <f aca="false">J62+K62</f>
        <v>2595.58</v>
      </c>
      <c r="I62" s="231" t="n">
        <f aca="false">SUM(J62:L62)</f>
        <v>3801.73</v>
      </c>
      <c r="J62" s="231" t="n">
        <f aca="false">IF(MOD(G62*0.93*10^(2+1),20)=5, TRUNC(G62*0.93,2), ROUND(G62*0.93,2))</f>
        <v>2413.89</v>
      </c>
      <c r="K62" s="245" t="n">
        <f aca="false">IF(MOD(G62*0.07*10^(2+1),20)=5, TRUNC(G62*0.07,2), ROUND(G62*0.07,2))</f>
        <v>181.69</v>
      </c>
      <c r="L62" s="255" t="n">
        <f aca="false">'VALORES PARA ALTERAR 2025 - MAR'!C65</f>
        <v>1206.15</v>
      </c>
      <c r="M62" s="227" t="n">
        <f aca="false">IF(MOD(J62*0.8%*10^(2+1),20)=5, TRUNC(J62*0.8%,2), ROUND(J62*0.8%,2))</f>
        <v>19.31</v>
      </c>
      <c r="N62" s="227" t="n">
        <f aca="false">IF(MOD(IF(CONFIGURACAO_ISSQN!$B$2="Emolumentos Líquidos",J62,SUM(J62:K62))*CONFIGURACAO_ISSQN!$B$1*10^(2+1),20)=5, TRUNC(IF(CONFIGURACAO_ISSQN!$B$2="Emolumentos Líquidos",J62,SUM(J62:K62))*CONFIGURACAO_ISSQN!$B$1,2), ROUND(IF(CONFIGURACAO_ISSQN!$B$2="Emolumentos Líquidos",J62,SUM(J62:K62))*CONFIGURACAO_ISSQN!$B$1,2))</f>
        <v>120.69</v>
      </c>
      <c r="O62" s="234" t="n">
        <f aca="false">SUM(J62:N62)</f>
        <v>3941.73</v>
      </c>
    </row>
    <row r="63" customFormat="false" ht="12.8" hidden="false" customHeight="false" outlineLevel="0" collapsed="false">
      <c r="B63" s="321" t="s">
        <v>166</v>
      </c>
      <c r="C63" s="241" t="s">
        <v>175</v>
      </c>
      <c r="D63" s="246" t="n">
        <f aca="false">F62+0.01</f>
        <v>175000.01</v>
      </c>
      <c r="E63" s="242" t="s">
        <v>173</v>
      </c>
      <c r="F63" s="243" t="n">
        <v>210000</v>
      </c>
      <c r="G63" s="328" t="n">
        <f aca="false">'VALORES PARA ALTERAR 2025 - MAR'!B66</f>
        <v>2764.26</v>
      </c>
      <c r="H63" s="243" t="n">
        <f aca="false">J63+K63</f>
        <v>2764.26</v>
      </c>
      <c r="I63" s="231" t="n">
        <f aca="false">SUM(J63:L63)</f>
        <v>4048.79</v>
      </c>
      <c r="J63" s="231" t="n">
        <f aca="false">IF(MOD(G63*0.93*10^(2+1),20)=5, TRUNC(G63*0.93,2), ROUND(G63*0.93,2))</f>
        <v>2570.76</v>
      </c>
      <c r="K63" s="245" t="n">
        <f aca="false">IF(MOD(G63*0.07*10^(2+1),20)=5, TRUNC(G63*0.07,2), ROUND(G63*0.07,2))</f>
        <v>193.5</v>
      </c>
      <c r="L63" s="255" t="n">
        <f aca="false">'VALORES PARA ALTERAR 2025 - MAR'!C66</f>
        <v>1284.53</v>
      </c>
      <c r="M63" s="227" t="n">
        <f aca="false">IF(MOD(J63*0.8%*10^(2+1),20)=5, TRUNC(J63*0.8%,2), ROUND(J63*0.8%,2))</f>
        <v>20.57</v>
      </c>
      <c r="N63" s="227" t="n">
        <f aca="false">IF(MOD(IF(CONFIGURACAO_ISSQN!$B$2="Emolumentos Líquidos",J63,SUM(J63:K63))*CONFIGURACAO_ISSQN!$B$1*10^(2+1),20)=5, TRUNC(IF(CONFIGURACAO_ISSQN!$B$2="Emolumentos Líquidos",J63,SUM(J63:K63))*CONFIGURACAO_ISSQN!$B$1,2), ROUND(IF(CONFIGURACAO_ISSQN!$B$2="Emolumentos Líquidos",J63,SUM(J63:K63))*CONFIGURACAO_ISSQN!$B$1,2))</f>
        <v>128.54</v>
      </c>
      <c r="O63" s="234" t="n">
        <f aca="false">SUM(J63:N63)</f>
        <v>4197.9</v>
      </c>
    </row>
    <row r="64" customFormat="false" ht="12.8" hidden="false" customHeight="false" outlineLevel="0" collapsed="false">
      <c r="B64" s="321" t="s">
        <v>166</v>
      </c>
      <c r="C64" s="241" t="s">
        <v>175</v>
      </c>
      <c r="D64" s="246" t="n">
        <f aca="false">F63+0.01</f>
        <v>210000.01</v>
      </c>
      <c r="E64" s="242" t="s">
        <v>173</v>
      </c>
      <c r="F64" s="243" t="n">
        <v>280000</v>
      </c>
      <c r="G64" s="328" t="n">
        <f aca="false">'VALORES PARA ALTERAR 2025 - MAR'!B67</f>
        <v>2933.41</v>
      </c>
      <c r="H64" s="243" t="n">
        <f aca="false">J64+K64</f>
        <v>2933.41</v>
      </c>
      <c r="I64" s="231" t="n">
        <f aca="false">SUM(J64:L64)</f>
        <v>4558.68</v>
      </c>
      <c r="J64" s="231" t="n">
        <f aca="false">IF(MOD(G64*0.93*10^(2+1),20)=5, TRUNC(G64*0.93,2), ROUND(G64*0.93,2))</f>
        <v>2728.07</v>
      </c>
      <c r="K64" s="245" t="n">
        <f aca="false">IF(MOD(G64*0.07*10^(2+1),20)=5, TRUNC(G64*0.07,2), ROUND(G64*0.07,2))</f>
        <v>205.34</v>
      </c>
      <c r="L64" s="255" t="n">
        <f aca="false">'VALORES PARA ALTERAR 2025 - MAR'!C67</f>
        <v>1625.27</v>
      </c>
      <c r="M64" s="227" t="n">
        <f aca="false">IF(MOD(J64*0.8%*10^(2+1),20)=5, TRUNC(J64*0.8%,2), ROUND(J64*0.8%,2))</f>
        <v>21.82</v>
      </c>
      <c r="N64" s="227" t="n">
        <f aca="false">IF(MOD(IF(CONFIGURACAO_ISSQN!$B$2="Emolumentos Líquidos",J64,SUM(J64:K64))*CONFIGURACAO_ISSQN!$B$1*10^(2+1),20)=5, TRUNC(IF(CONFIGURACAO_ISSQN!$B$2="Emolumentos Líquidos",J64,SUM(J64:K64))*CONFIGURACAO_ISSQN!$B$1,2), ROUND(IF(CONFIGURACAO_ISSQN!$B$2="Emolumentos Líquidos",J64,SUM(J64:K64))*CONFIGURACAO_ISSQN!$B$1,2))</f>
        <v>136.4</v>
      </c>
      <c r="O64" s="234" t="n">
        <f aca="false">SUM(J64:N64)</f>
        <v>4716.9</v>
      </c>
    </row>
    <row r="65" customFormat="false" ht="12.8" hidden="false" customHeight="false" outlineLevel="0" collapsed="false">
      <c r="B65" s="321" t="s">
        <v>166</v>
      </c>
      <c r="C65" s="241" t="s">
        <v>175</v>
      </c>
      <c r="D65" s="246" t="n">
        <f aca="false">F64+0.01</f>
        <v>280000.01</v>
      </c>
      <c r="E65" s="242" t="s">
        <v>173</v>
      </c>
      <c r="F65" s="243" t="n">
        <v>350000</v>
      </c>
      <c r="G65" s="328" t="n">
        <f aca="false">'VALORES PARA ALTERAR 2025 - MAR'!B68</f>
        <v>3014.14</v>
      </c>
      <c r="H65" s="243" t="n">
        <f aca="false">J65+K65</f>
        <v>3014.14</v>
      </c>
      <c r="I65" s="231" t="n">
        <f aca="false">SUM(J65:L65)</f>
        <v>4684.27</v>
      </c>
      <c r="J65" s="231" t="n">
        <f aca="false">IF(MOD(G65*0.93*10^(2+1),20)=5, TRUNC(G65*0.93,2), ROUND(G65*0.93,2))</f>
        <v>2803.15</v>
      </c>
      <c r="K65" s="245" t="n">
        <f aca="false">IF(MOD(G65*0.07*10^(2+1),20)=5, TRUNC(G65*0.07,2), ROUND(G65*0.07,2))</f>
        <v>210.99</v>
      </c>
      <c r="L65" s="255" t="n">
        <f aca="false">'VALORES PARA ALTERAR 2025 - MAR'!C68</f>
        <v>1670.13</v>
      </c>
      <c r="M65" s="227" t="n">
        <f aca="false">IF(MOD(J65*0.8%*10^(2+1),20)=5, TRUNC(J65*0.8%,2), ROUND(J65*0.8%,2))</f>
        <v>22.43</v>
      </c>
      <c r="N65" s="227" t="n">
        <f aca="false">IF(MOD(IF(CONFIGURACAO_ISSQN!$B$2="Emolumentos Líquidos",J65,SUM(J65:K65))*CONFIGURACAO_ISSQN!$B$1*10^(2+1),20)=5, TRUNC(IF(CONFIGURACAO_ISSQN!$B$2="Emolumentos Líquidos",J65,SUM(J65:K65))*CONFIGURACAO_ISSQN!$B$1,2), ROUND(IF(CONFIGURACAO_ISSQN!$B$2="Emolumentos Líquidos",J65,SUM(J65:K65))*CONFIGURACAO_ISSQN!$B$1,2))</f>
        <v>140.16</v>
      </c>
      <c r="O65" s="234" t="n">
        <f aca="false">SUM(J65:N65)</f>
        <v>4846.86</v>
      </c>
    </row>
    <row r="66" customFormat="false" ht="12.8" hidden="false" customHeight="false" outlineLevel="0" collapsed="false">
      <c r="B66" s="321" t="s">
        <v>166</v>
      </c>
      <c r="C66" s="241" t="s">
        <v>175</v>
      </c>
      <c r="D66" s="246" t="n">
        <f aca="false">F65+0.01</f>
        <v>350000.01</v>
      </c>
      <c r="E66" s="242" t="s">
        <v>173</v>
      </c>
      <c r="F66" s="243" t="n">
        <v>420000</v>
      </c>
      <c r="G66" s="328" t="n">
        <f aca="false">'VALORES PARA ALTERAR 2025 - MAR'!B69</f>
        <v>3095.31</v>
      </c>
      <c r="H66" s="243" t="n">
        <f aca="false">J66+K66</f>
        <v>3095.31</v>
      </c>
      <c r="I66" s="231" t="n">
        <f aca="false">SUM(J66:L66)</f>
        <v>4810.41</v>
      </c>
      <c r="J66" s="231" t="n">
        <f aca="false">IF(MOD(G66*0.93*10^(2+1),20)=5, TRUNC(G66*0.93,2), ROUND(G66*0.93,2))</f>
        <v>2878.64</v>
      </c>
      <c r="K66" s="245" t="n">
        <f aca="false">IF(MOD(G66*0.07*10^(2+1),20)=5, TRUNC(G66*0.07,2), ROUND(G66*0.07,2))</f>
        <v>216.67</v>
      </c>
      <c r="L66" s="255" t="n">
        <f aca="false">'VALORES PARA ALTERAR 2025 - MAR'!C69</f>
        <v>1715.1</v>
      </c>
      <c r="M66" s="227" t="n">
        <f aca="false">IF(MOD(J66*0.8%*10^(2+1),20)=5, TRUNC(J66*0.8%,2), ROUND(J66*0.8%,2))</f>
        <v>23.03</v>
      </c>
      <c r="N66" s="227" t="n">
        <f aca="false">IF(MOD(IF(CONFIGURACAO_ISSQN!$B$2="Emolumentos Líquidos",J66,SUM(J66:K66))*CONFIGURACAO_ISSQN!$B$1*10^(2+1),20)=5, TRUNC(IF(CONFIGURACAO_ISSQN!$B$2="Emolumentos Líquidos",J66,SUM(J66:K66))*CONFIGURACAO_ISSQN!$B$1,2), ROUND(IF(CONFIGURACAO_ISSQN!$B$2="Emolumentos Líquidos",J66,SUM(J66:K66))*CONFIGURACAO_ISSQN!$B$1,2))</f>
        <v>143.93</v>
      </c>
      <c r="O66" s="234" t="n">
        <f aca="false">SUM(J66:N66)</f>
        <v>4977.37</v>
      </c>
    </row>
    <row r="67" customFormat="false" ht="12.8" hidden="false" customHeight="false" outlineLevel="0" collapsed="false">
      <c r="B67" s="321" t="s">
        <v>166</v>
      </c>
      <c r="C67" s="241" t="s">
        <v>175</v>
      </c>
      <c r="D67" s="246" t="n">
        <f aca="false">F66+0.01</f>
        <v>420000.01</v>
      </c>
      <c r="E67" s="242" t="s">
        <v>173</v>
      </c>
      <c r="F67" s="243" t="n">
        <v>560000</v>
      </c>
      <c r="G67" s="328" t="n">
        <f aca="false">'VALORES PARA ALTERAR 2025 - MAR'!B70</f>
        <v>3176.98</v>
      </c>
      <c r="H67" s="243" t="n">
        <f aca="false">J67+K67</f>
        <v>3176.98</v>
      </c>
      <c r="I67" s="231" t="n">
        <f aca="false">SUM(J67:L67)</f>
        <v>5276.15</v>
      </c>
      <c r="J67" s="231" t="n">
        <f aca="false">IF(MOD(G67*0.93*10^(2+1),20)=5, TRUNC(G67*0.93,2), ROUND(G67*0.93,2))</f>
        <v>2954.59</v>
      </c>
      <c r="K67" s="245" t="n">
        <f aca="false">IF(MOD(G67*0.07*10^(2+1),20)=5, TRUNC(G67*0.07,2), ROUND(G67*0.07,2))</f>
        <v>222.39</v>
      </c>
      <c r="L67" s="255" t="n">
        <f aca="false">'VALORES PARA ALTERAR 2025 - MAR'!C70</f>
        <v>2099.17</v>
      </c>
      <c r="M67" s="227" t="n">
        <f aca="false">IF(MOD(J67*0.8%*10^(2+1),20)=5, TRUNC(J67*0.8%,2), ROUND(J67*0.8%,2))</f>
        <v>23.64</v>
      </c>
      <c r="N67" s="227" t="n">
        <f aca="false">IF(MOD(IF(CONFIGURACAO_ISSQN!$B$2="Emolumentos Líquidos",J67,SUM(J67:K67))*CONFIGURACAO_ISSQN!$B$1*10^(2+1),20)=5, TRUNC(IF(CONFIGURACAO_ISSQN!$B$2="Emolumentos Líquidos",J67,SUM(J67:K67))*CONFIGURACAO_ISSQN!$B$1,2), ROUND(IF(CONFIGURACAO_ISSQN!$B$2="Emolumentos Líquidos",J67,SUM(J67:K67))*CONFIGURACAO_ISSQN!$B$1,2))</f>
        <v>147.73</v>
      </c>
      <c r="O67" s="234" t="n">
        <f aca="false">SUM(J67:N67)</f>
        <v>5447.52</v>
      </c>
    </row>
    <row r="68" customFormat="false" ht="12.8" hidden="false" customHeight="false" outlineLevel="0" collapsed="false">
      <c r="B68" s="321" t="s">
        <v>166</v>
      </c>
      <c r="C68" s="241" t="s">
        <v>175</v>
      </c>
      <c r="D68" s="246" t="n">
        <f aca="false">F67+0.01</f>
        <v>560000.01</v>
      </c>
      <c r="E68" s="242" t="s">
        <v>173</v>
      </c>
      <c r="F68" s="243" t="n">
        <v>700000</v>
      </c>
      <c r="G68" s="328" t="n">
        <f aca="false">'VALORES PARA ALTERAR 2025 - MAR'!B71</f>
        <v>3351.48</v>
      </c>
      <c r="H68" s="243" t="n">
        <f aca="false">J68+K68</f>
        <v>3351.48</v>
      </c>
      <c r="I68" s="231" t="n">
        <f aca="false">SUM(J68:L68)</f>
        <v>5566.15</v>
      </c>
      <c r="J68" s="231" t="n">
        <f aca="false">IF(MOD(G68*0.93*10^(2+1),20)=5, TRUNC(G68*0.93,2), ROUND(G68*0.93,2))</f>
        <v>3116.88</v>
      </c>
      <c r="K68" s="245" t="n">
        <f aca="false">IF(MOD(G68*0.07*10^(2+1),20)=5, TRUNC(G68*0.07,2), ROUND(G68*0.07,2))</f>
        <v>234.6</v>
      </c>
      <c r="L68" s="255" t="n">
        <f aca="false">'VALORES PARA ALTERAR 2025 - MAR'!C71</f>
        <v>2214.67</v>
      </c>
      <c r="M68" s="227" t="n">
        <f aca="false">IF(MOD(J68*0.8%*10^(2+1),20)=5, TRUNC(J68*0.8%,2), ROUND(J68*0.8%,2))</f>
        <v>24.94</v>
      </c>
      <c r="N68" s="227" t="n">
        <f aca="false">IF(MOD(IF(CONFIGURACAO_ISSQN!$B$2="Emolumentos Líquidos",J68,SUM(J68:K68))*CONFIGURACAO_ISSQN!$B$1*10^(2+1),20)=5, TRUNC(IF(CONFIGURACAO_ISSQN!$B$2="Emolumentos Líquidos",J68,SUM(J68:K68))*CONFIGURACAO_ISSQN!$B$1,2), ROUND(IF(CONFIGURACAO_ISSQN!$B$2="Emolumentos Líquidos",J68,SUM(J68:K68))*CONFIGURACAO_ISSQN!$B$1,2))</f>
        <v>155.84</v>
      </c>
      <c r="O68" s="234" t="n">
        <f aca="false">SUM(J68:N68)</f>
        <v>5746.93</v>
      </c>
    </row>
    <row r="69" customFormat="false" ht="12.8" hidden="false" customHeight="false" outlineLevel="0" collapsed="false">
      <c r="B69" s="321" t="s">
        <v>166</v>
      </c>
      <c r="C69" s="241" t="s">
        <v>175</v>
      </c>
      <c r="D69" s="246" t="n">
        <f aca="false">F68+0.01</f>
        <v>700000.01</v>
      </c>
      <c r="E69" s="242" t="s">
        <v>173</v>
      </c>
      <c r="F69" s="243" t="n">
        <v>840000</v>
      </c>
      <c r="G69" s="328" t="n">
        <f aca="false">'VALORES PARA ALTERAR 2025 - MAR'!B72</f>
        <v>3526.44</v>
      </c>
      <c r="H69" s="243" t="n">
        <f aca="false">J69+K69</f>
        <v>3526.44</v>
      </c>
      <c r="I69" s="231" t="n">
        <f aca="false">SUM(J69:L69)</f>
        <v>5856.73</v>
      </c>
      <c r="J69" s="231" t="n">
        <f aca="false">IF(MOD(G69*0.93*10^(2+1),20)=5, TRUNC(G69*0.93,2), ROUND(G69*0.93,2))</f>
        <v>3279.59</v>
      </c>
      <c r="K69" s="245" t="n">
        <f aca="false">IF(MOD(G69*0.07*10^(2+1),20)=5, TRUNC(G69*0.07,2), ROUND(G69*0.07,2))</f>
        <v>246.85</v>
      </c>
      <c r="L69" s="255" t="n">
        <f aca="false">'VALORES PARA ALTERAR 2025 - MAR'!C72</f>
        <v>2330.29</v>
      </c>
      <c r="M69" s="227" t="n">
        <f aca="false">IF(MOD(J69*0.8%*10^(2+1),20)=5, TRUNC(J69*0.8%,2), ROUND(J69*0.8%,2))</f>
        <v>26.24</v>
      </c>
      <c r="N69" s="227" t="n">
        <f aca="false">IF(MOD(IF(CONFIGURACAO_ISSQN!$B$2="Emolumentos Líquidos",J69,SUM(J69:K69))*CONFIGURACAO_ISSQN!$B$1*10^(2+1),20)=5, TRUNC(IF(CONFIGURACAO_ISSQN!$B$2="Emolumentos Líquidos",J69,SUM(J69:K69))*CONFIGURACAO_ISSQN!$B$1,2), ROUND(IF(CONFIGURACAO_ISSQN!$B$2="Emolumentos Líquidos",J69,SUM(J69:K69))*CONFIGURACAO_ISSQN!$B$1,2))</f>
        <v>163.98</v>
      </c>
      <c r="O69" s="234" t="n">
        <f aca="false">SUM(J69:N69)</f>
        <v>6046.95</v>
      </c>
    </row>
    <row r="70" customFormat="false" ht="12.8" hidden="false" customHeight="false" outlineLevel="0" collapsed="false">
      <c r="B70" s="321" t="s">
        <v>166</v>
      </c>
      <c r="C70" s="241" t="s">
        <v>175</v>
      </c>
      <c r="D70" s="246" t="n">
        <f aca="false">F69+0.01</f>
        <v>840000.01</v>
      </c>
      <c r="E70" s="242" t="s">
        <v>173</v>
      </c>
      <c r="F70" s="243" t="n">
        <v>1120000</v>
      </c>
      <c r="G70" s="328" t="n">
        <f aca="false">'VALORES PARA ALTERAR 2025 - MAR'!B73</f>
        <v>3702.02</v>
      </c>
      <c r="H70" s="243" t="n">
        <f aca="false">J70+K70</f>
        <v>3702.02</v>
      </c>
      <c r="I70" s="231" t="n">
        <f aca="false">SUM(J70:L70)</f>
        <v>6559.49</v>
      </c>
      <c r="J70" s="231" t="n">
        <f aca="false">IF(MOD(G70*0.93*10^(2+1),20)=5, TRUNC(G70*0.93,2), ROUND(G70*0.93,2))</f>
        <v>3442.88</v>
      </c>
      <c r="K70" s="245" t="n">
        <f aca="false">IF(MOD(G70*0.07*10^(2+1),20)=5, TRUNC(G70*0.07,2), ROUND(G70*0.07,2))</f>
        <v>259.14</v>
      </c>
      <c r="L70" s="255" t="n">
        <f aca="false">'VALORES PARA ALTERAR 2025 - MAR'!C73</f>
        <v>2857.47</v>
      </c>
      <c r="M70" s="227" t="n">
        <f aca="false">IF(MOD(J70*0.8%*10^(2+1),20)=5, TRUNC(J70*0.8%,2), ROUND(J70*0.8%,2))</f>
        <v>27.54</v>
      </c>
      <c r="N70" s="227" t="n">
        <f aca="false">IF(MOD(IF(CONFIGURACAO_ISSQN!$B$2="Emolumentos Líquidos",J70,SUM(J70:K70))*CONFIGURACAO_ISSQN!$B$1*10^(2+1),20)=5, TRUNC(IF(CONFIGURACAO_ISSQN!$B$2="Emolumentos Líquidos",J70,SUM(J70:K70))*CONFIGURACAO_ISSQN!$B$1,2), ROUND(IF(CONFIGURACAO_ISSQN!$B$2="Emolumentos Líquidos",J70,SUM(J70:K70))*CONFIGURACAO_ISSQN!$B$1,2))</f>
        <v>172.14</v>
      </c>
      <c r="O70" s="234" t="n">
        <f aca="false">SUM(J70:N70)</f>
        <v>6759.17</v>
      </c>
    </row>
    <row r="71" customFormat="false" ht="12.8" hidden="false" customHeight="false" outlineLevel="0" collapsed="false">
      <c r="B71" s="321" t="s">
        <v>166</v>
      </c>
      <c r="C71" s="241" t="s">
        <v>175</v>
      </c>
      <c r="D71" s="246" t="n">
        <f aca="false">F70+0.01</f>
        <v>1120000.01</v>
      </c>
      <c r="E71" s="242" t="s">
        <v>173</v>
      </c>
      <c r="F71" s="243" t="n">
        <v>1400000</v>
      </c>
      <c r="G71" s="328" t="n">
        <f aca="false">'VALORES PARA ALTERAR 2025 - MAR'!B74</f>
        <v>4009.87</v>
      </c>
      <c r="H71" s="243" t="n">
        <f aca="false">J71+K71</f>
        <v>4009.87</v>
      </c>
      <c r="I71" s="231" t="n">
        <f aca="false">SUM(J71:L71)</f>
        <v>7105.07</v>
      </c>
      <c r="J71" s="231" t="n">
        <f aca="false">IF(MOD(G71*0.93*10^(2+1),20)=5, TRUNC(G71*0.93,2), ROUND(G71*0.93,2))</f>
        <v>3729.18</v>
      </c>
      <c r="K71" s="245" t="n">
        <f aca="false">IF(MOD(G71*0.07*10^(2+1),20)=5, TRUNC(G71*0.07,2), ROUND(G71*0.07,2))</f>
        <v>280.69</v>
      </c>
      <c r="L71" s="255" t="n">
        <f aca="false">'VALORES PARA ALTERAR 2025 - MAR'!C74</f>
        <v>3095.2</v>
      </c>
      <c r="M71" s="227" t="n">
        <f aca="false">IF(MOD(J71*0.8%*10^(2+1),20)=5, TRUNC(J71*0.8%,2), ROUND(J71*0.8%,2))</f>
        <v>29.83</v>
      </c>
      <c r="N71" s="227" t="n">
        <f aca="false">IF(MOD(IF(CONFIGURACAO_ISSQN!$B$2="Emolumentos Líquidos",J71,SUM(J71:K71))*CONFIGURACAO_ISSQN!$B$1*10^(2+1),20)=5, TRUNC(IF(CONFIGURACAO_ISSQN!$B$2="Emolumentos Líquidos",J71,SUM(J71:K71))*CONFIGURACAO_ISSQN!$B$1,2), ROUND(IF(CONFIGURACAO_ISSQN!$B$2="Emolumentos Líquidos",J71,SUM(J71:K71))*CONFIGURACAO_ISSQN!$B$1,2))</f>
        <v>186.46</v>
      </c>
      <c r="O71" s="234" t="n">
        <f aca="false">SUM(J71:N71)</f>
        <v>7321.36</v>
      </c>
    </row>
    <row r="72" customFormat="false" ht="12.8" hidden="false" customHeight="false" outlineLevel="0" collapsed="false">
      <c r="B72" s="321" t="s">
        <v>166</v>
      </c>
      <c r="C72" s="241" t="s">
        <v>175</v>
      </c>
      <c r="D72" s="246" t="n">
        <f aca="false">F71+0.01</f>
        <v>1400000.01</v>
      </c>
      <c r="E72" s="242" t="s">
        <v>173</v>
      </c>
      <c r="F72" s="243" t="n">
        <v>1680000</v>
      </c>
      <c r="G72" s="328" t="n">
        <f aca="false">'VALORES PARA ALTERAR 2025 - MAR'!B75</f>
        <v>4318.29</v>
      </c>
      <c r="H72" s="243" t="n">
        <f aca="false">J72+K72</f>
        <v>4318.29</v>
      </c>
      <c r="I72" s="231" t="n">
        <f aca="false">SUM(J72:L72)</f>
        <v>7651.57</v>
      </c>
      <c r="J72" s="231" t="n">
        <f aca="false">IF(MOD(G72*0.93*10^(2+1),20)=5, TRUNC(G72*0.93,2), ROUND(G72*0.93,2))</f>
        <v>4016.01</v>
      </c>
      <c r="K72" s="245" t="n">
        <f aca="false">IF(MOD(G72*0.07*10^(2+1),20)=5, TRUNC(G72*0.07,2), ROUND(G72*0.07,2))</f>
        <v>302.28</v>
      </c>
      <c r="L72" s="255" t="n">
        <f aca="false">'VALORES PARA ALTERAR 2025 - MAR'!C75</f>
        <v>3333.28</v>
      </c>
      <c r="M72" s="227" t="n">
        <f aca="false">IF(MOD(J72*0.8%*10^(2+1),20)=5, TRUNC(J72*0.8%,2), ROUND(J72*0.8%,2))</f>
        <v>32.13</v>
      </c>
      <c r="N72" s="227" t="n">
        <f aca="false">IF(MOD(IF(CONFIGURACAO_ISSQN!$B$2="Emolumentos Líquidos",J72,SUM(J72:K72))*CONFIGURACAO_ISSQN!$B$1*10^(2+1),20)=5, TRUNC(IF(CONFIGURACAO_ISSQN!$B$2="Emolumentos Líquidos",J72,SUM(J72:K72))*CONFIGURACAO_ISSQN!$B$1,2), ROUND(IF(CONFIGURACAO_ISSQN!$B$2="Emolumentos Líquidos",J72,SUM(J72:K72))*CONFIGURACAO_ISSQN!$B$1,2))</f>
        <v>200.8</v>
      </c>
      <c r="O72" s="234" t="n">
        <f aca="false">SUM(J72:N72)</f>
        <v>7884.5</v>
      </c>
    </row>
    <row r="73" customFormat="false" ht="12.8" hidden="false" customHeight="false" outlineLevel="0" collapsed="false">
      <c r="B73" s="321" t="s">
        <v>166</v>
      </c>
      <c r="C73" s="241" t="s">
        <v>175</v>
      </c>
      <c r="D73" s="246" t="n">
        <f aca="false">F72+0.01</f>
        <v>1680000.01</v>
      </c>
      <c r="E73" s="242" t="s">
        <v>173</v>
      </c>
      <c r="F73" s="243" t="n">
        <v>3200000</v>
      </c>
      <c r="G73" s="328" t="n">
        <f aca="false">'VALORES PARA ALTERAR 2025 - MAR'!B76</f>
        <v>4627.41</v>
      </c>
      <c r="H73" s="243" t="n">
        <f aca="false">J73+K73</f>
        <v>4627.41</v>
      </c>
      <c r="I73" s="231" t="n">
        <f aca="false">SUM(J73:L73)</f>
        <v>8199.17</v>
      </c>
      <c r="J73" s="231" t="n">
        <f aca="false">IF(MOD(G73*0.93*10^(2+1),20)=5, TRUNC(G73*0.93,2), ROUND(G73*0.93,2))</f>
        <v>4303.49</v>
      </c>
      <c r="K73" s="245" t="n">
        <f aca="false">IF(MOD(G73*0.07*10^(2+1),20)=5, TRUNC(G73*0.07,2), ROUND(G73*0.07,2))</f>
        <v>323.92</v>
      </c>
      <c r="L73" s="255" t="n">
        <f aca="false">'VALORES PARA ALTERAR 2025 - MAR'!C76</f>
        <v>3571.76</v>
      </c>
      <c r="M73" s="329" t="n">
        <f aca="false">IF(MOD(J73*0.8%*10^(2+1),20)=5, TRUNC(J73*0.8%,2), ROUND(J73*0.8%,2))</f>
        <v>34.43</v>
      </c>
      <c r="N73" s="227" t="n">
        <f aca="false">IF(MOD(IF(CONFIGURACAO_ISSQN!$B$2="Emolumentos Líquidos",J73,SUM(J73:K73))*CONFIGURACAO_ISSQN!$B$1*10^(2+1),20)=5, TRUNC(IF(CONFIGURACAO_ISSQN!$B$2="Emolumentos Líquidos",J73,SUM(J73:K73))*CONFIGURACAO_ISSQN!$B$1,2), ROUND(IF(CONFIGURACAO_ISSQN!$B$2="Emolumentos Líquidos",J73,SUM(J73:K73))*CONFIGURACAO_ISSQN!$B$1,2))</f>
        <v>215.17</v>
      </c>
      <c r="O73" s="234" t="n">
        <f aca="false">SUM(J73:N73)</f>
        <v>8448.77</v>
      </c>
    </row>
    <row r="74" customFormat="false" ht="12.8" hidden="false" customHeight="false" outlineLevel="0" collapsed="false">
      <c r="B74" s="321" t="s">
        <v>166</v>
      </c>
      <c r="C74" s="241"/>
      <c r="D74" s="246"/>
      <c r="E74" s="242" t="s">
        <v>198</v>
      </c>
      <c r="F74" s="243" t="n">
        <v>3200000</v>
      </c>
      <c r="G74" s="328" t="n">
        <f aca="false">'VALORES PARA ALTERAR 2025 - MAR'!B76</f>
        <v>4627.41</v>
      </c>
      <c r="H74" s="259" t="n">
        <f aca="false">J74+K74</f>
        <v>4627.41</v>
      </c>
      <c r="I74" s="259" t="n">
        <f aca="false">SUM(J74:L74)</f>
        <v>8199.17</v>
      </c>
      <c r="J74" s="231" t="n">
        <f aca="false">IF(MOD(G74*0.93*10^(2+1),20)=5, TRUNC(G74*0.93,2), ROUND(G74*0.93,2))</f>
        <v>4303.49</v>
      </c>
      <c r="K74" s="245" t="n">
        <f aca="false">IF(MOD(G74*0.07*10^(2+1),20)=5, TRUNC(G74*0.07,2), ROUND(G74*0.07,2))</f>
        <v>323.92</v>
      </c>
      <c r="L74" s="255" t="n">
        <f aca="false">'VALORES PARA ALTERAR 2025 - MAR'!C76</f>
        <v>3571.76</v>
      </c>
      <c r="M74" s="330" t="n">
        <f aca="false">IF(MOD(J74*0.8%*10^(2+1),20)=5, TRUNC(J74*0.8%,2), ROUND(J74*0.8%,2))</f>
        <v>34.43</v>
      </c>
      <c r="N74" s="227" t="n">
        <f aca="false">IF(MOD(IF(CONFIGURACAO_ISSQN!$B$2="Emolumentos Líquidos",J74,SUM(J74:K74))*CONFIGURACAO_ISSQN!$B$1*10^(2+1),20)=5, TRUNC(IF(CONFIGURACAO_ISSQN!$B$2="Emolumentos Líquidos",J74,SUM(J74:K74))*CONFIGURACAO_ISSQN!$B$1,2), ROUND(IF(CONFIGURACAO_ISSQN!$B$2="Emolumentos Líquidos",J74,SUM(J74:K74))*CONFIGURACAO_ISSQN!$B$1,2))</f>
        <v>215.17</v>
      </c>
      <c r="O74" s="259" t="n">
        <f aca="false">SUM(J74:N74)</f>
        <v>8448.77</v>
      </c>
    </row>
    <row r="75" customFormat="false" ht="31.5" hidden="false" customHeight="true" outlineLevel="0" collapsed="false">
      <c r="B75" s="223" t="s">
        <v>166</v>
      </c>
      <c r="C75" s="313" t="s">
        <v>486</v>
      </c>
      <c r="D75" s="313"/>
      <c r="E75" s="313"/>
      <c r="F75" s="313"/>
      <c r="G75" s="230" t="s">
        <v>166</v>
      </c>
      <c r="H75" s="323" t="s">
        <v>166</v>
      </c>
      <c r="I75" s="323" t="s">
        <v>166</v>
      </c>
      <c r="J75" s="230" t="s">
        <v>166</v>
      </c>
      <c r="K75" s="232" t="s">
        <v>166</v>
      </c>
      <c r="L75" s="232" t="s">
        <v>166</v>
      </c>
      <c r="M75" s="230"/>
      <c r="N75" s="232" t="s">
        <v>166</v>
      </c>
      <c r="O75" s="234" t="s">
        <v>166</v>
      </c>
    </row>
    <row r="76" customFormat="false" ht="12.8" hidden="false" customHeight="true" outlineLevel="0" collapsed="false">
      <c r="B76" s="223" t="s">
        <v>487</v>
      </c>
      <c r="C76" s="313" t="s">
        <v>488</v>
      </c>
      <c r="D76" s="313"/>
      <c r="E76" s="313"/>
      <c r="F76" s="313"/>
      <c r="G76" s="314" t="n">
        <f aca="false">'VALORES PARA ALTERAR 2025'!B145</f>
        <v>132.95</v>
      </c>
      <c r="H76" s="315" t="n">
        <f aca="false">J76+K76</f>
        <v>132.95</v>
      </c>
      <c r="I76" s="230" t="n">
        <f aca="false">SUM(J76:L76)</f>
        <v>174.73</v>
      </c>
      <c r="J76" s="230" t="n">
        <f aca="false">IF(MOD(G76*0.93*10^(2+1),20)=5, TRUNC(G76*0.93,2), ROUND(G76*0.93,2))</f>
        <v>123.64</v>
      </c>
      <c r="K76" s="232" t="n">
        <f aca="false">IF(MOD(G76*0.07*10^(2+1),20)=5, TRUNC(G76*0.07,2), ROUND(G76*0.07,2))</f>
        <v>9.31</v>
      </c>
      <c r="L76" s="233" t="n">
        <f aca="false">'VALORES PARA ALTERAR 2025'!C145</f>
        <v>41.78</v>
      </c>
      <c r="M76" s="310" t="n">
        <f aca="false">IF(MOD(J76*0.8%*10^(2+1),20)=5, TRUNC(J76*0.8%,2), ROUND(J76*0.8%,2))</f>
        <v>0.99</v>
      </c>
      <c r="N76" s="227" t="n">
        <f aca="false">IF(MOD(IF(CONFIGURACAO_ISSQN!$B$2="Emolumentos Líquidos",J76,SUM(J76:K76))*CONFIGURACAO_ISSQN!$B$1*10^(2+1),20)=5, TRUNC(IF(CONFIGURACAO_ISSQN!$B$2="Emolumentos Líquidos",J76,SUM(J76:K76))*CONFIGURACAO_ISSQN!$B$1,2), ROUND(IF(CONFIGURACAO_ISSQN!$B$2="Emolumentos Líquidos",J76,SUM(J76:K76))*CONFIGURACAO_ISSQN!$B$1,2))</f>
        <v>6.18</v>
      </c>
      <c r="O76" s="253" t="n">
        <f aca="false">SUM(J76:N76)</f>
        <v>181.9</v>
      </c>
    </row>
    <row r="77" customFormat="false" ht="12.8" hidden="false" customHeight="true" outlineLevel="0" collapsed="false">
      <c r="B77" s="331" t="s">
        <v>438</v>
      </c>
      <c r="C77" s="331"/>
      <c r="D77" s="331"/>
      <c r="E77" s="331"/>
      <c r="F77" s="331"/>
      <c r="G77" s="331"/>
      <c r="H77" s="331"/>
      <c r="I77" s="331"/>
      <c r="J77" s="331"/>
      <c r="K77" s="331"/>
      <c r="L77" s="331"/>
      <c r="M77" s="331"/>
      <c r="N77" s="331"/>
      <c r="O77" s="331"/>
    </row>
    <row r="78" customFormat="false" ht="12.8" hidden="false" customHeight="true" outlineLevel="0" collapsed="false">
      <c r="B78" s="228" t="s">
        <v>489</v>
      </c>
      <c r="C78" s="228"/>
      <c r="D78" s="228"/>
      <c r="E78" s="228"/>
      <c r="F78" s="228"/>
      <c r="G78" s="228"/>
      <c r="H78" s="228"/>
      <c r="I78" s="228"/>
      <c r="J78" s="228"/>
      <c r="K78" s="228"/>
      <c r="L78" s="228"/>
      <c r="M78" s="228"/>
      <c r="N78" s="228"/>
      <c r="O78" s="228"/>
    </row>
    <row r="79" customFormat="false" ht="12.8" hidden="false" customHeight="true" outlineLevel="0" collapsed="false">
      <c r="B79" s="228" t="s">
        <v>490</v>
      </c>
      <c r="C79" s="228"/>
      <c r="D79" s="228"/>
      <c r="E79" s="228"/>
      <c r="F79" s="228"/>
      <c r="G79" s="228"/>
      <c r="H79" s="228"/>
      <c r="I79" s="228"/>
      <c r="J79" s="228"/>
      <c r="K79" s="228"/>
      <c r="L79" s="228"/>
      <c r="M79" s="228"/>
      <c r="N79" s="228"/>
      <c r="O79" s="228"/>
    </row>
    <row r="80" customFormat="false" ht="12.8" hidden="false" customHeight="true" outlineLevel="0" collapsed="false">
      <c r="B80" s="228" t="s">
        <v>491</v>
      </c>
      <c r="C80" s="228"/>
      <c r="D80" s="228"/>
      <c r="E80" s="228"/>
      <c r="F80" s="228"/>
      <c r="G80" s="228"/>
      <c r="H80" s="228"/>
      <c r="I80" s="228"/>
      <c r="J80" s="228"/>
      <c r="K80" s="228"/>
      <c r="L80" s="228"/>
      <c r="M80" s="228"/>
      <c r="N80" s="228"/>
      <c r="O80" s="228"/>
    </row>
    <row r="81" customFormat="false" ht="21.55" hidden="false" customHeight="true" outlineLevel="0" collapsed="false">
      <c r="B81" s="228" t="s">
        <v>492</v>
      </c>
      <c r="C81" s="228"/>
      <c r="D81" s="228"/>
      <c r="E81" s="228"/>
      <c r="F81" s="228"/>
      <c r="G81" s="228"/>
      <c r="H81" s="228"/>
      <c r="I81" s="228"/>
      <c r="J81" s="228"/>
      <c r="K81" s="228"/>
      <c r="L81" s="228"/>
      <c r="M81" s="228"/>
      <c r="N81" s="228"/>
      <c r="O81" s="228"/>
    </row>
    <row r="82" customFormat="false" ht="12.8" hidden="false" customHeight="true" outlineLevel="0" collapsed="false">
      <c r="B82" s="228" t="s">
        <v>493</v>
      </c>
      <c r="C82" s="228"/>
      <c r="D82" s="228"/>
      <c r="E82" s="228"/>
      <c r="F82" s="228"/>
      <c r="G82" s="228"/>
      <c r="H82" s="228"/>
      <c r="I82" s="228"/>
      <c r="J82" s="228"/>
      <c r="K82" s="228"/>
      <c r="L82" s="228"/>
      <c r="M82" s="228"/>
      <c r="N82" s="228"/>
      <c r="O82" s="228"/>
    </row>
    <row r="83" customFormat="false" ht="12.8" hidden="false" customHeight="false" outlineLevel="0" collapsed="false">
      <c r="B83" s="332"/>
      <c r="C83" s="332"/>
      <c r="D83" s="332"/>
      <c r="E83" s="332"/>
      <c r="F83" s="332"/>
      <c r="G83" s="332"/>
      <c r="H83" s="332"/>
      <c r="I83" s="332"/>
      <c r="J83" s="332"/>
      <c r="K83" s="332"/>
      <c r="L83" s="332"/>
      <c r="M83" s="332"/>
      <c r="N83" s="332"/>
      <c r="O83" s="332"/>
    </row>
    <row r="84" customFormat="false" ht="12.8" hidden="false" customHeight="false" outlineLevel="0" collapsed="false">
      <c r="B84" s="332"/>
      <c r="C84" s="332"/>
      <c r="D84" s="332"/>
      <c r="E84" s="332"/>
      <c r="F84" s="332"/>
      <c r="G84" s="332"/>
      <c r="H84" s="332"/>
      <c r="I84" s="332"/>
      <c r="J84" s="332"/>
      <c r="K84" s="332"/>
      <c r="L84" s="332"/>
      <c r="M84" s="332"/>
      <c r="N84" s="332"/>
      <c r="O84" s="332"/>
    </row>
    <row r="85" customFormat="false" ht="12.8" hidden="false" customHeight="false" outlineLevel="0" collapsed="false">
      <c r="B85" s="332"/>
      <c r="C85" s="332"/>
      <c r="D85" s="332"/>
      <c r="E85" s="332"/>
      <c r="F85" s="332"/>
      <c r="G85" s="332"/>
      <c r="H85" s="332"/>
      <c r="I85" s="332"/>
      <c r="J85" s="332"/>
      <c r="K85" s="332"/>
      <c r="L85" s="332"/>
      <c r="M85" s="332"/>
      <c r="N85" s="332"/>
      <c r="O85" s="332"/>
    </row>
    <row r="86" customFormat="false" ht="12.8" hidden="false" customHeight="false" outlineLevel="0" collapsed="false">
      <c r="B86" s="332"/>
      <c r="C86" s="332"/>
      <c r="D86" s="332"/>
      <c r="E86" s="332"/>
      <c r="F86" s="332"/>
      <c r="G86" s="332"/>
      <c r="H86" s="332"/>
      <c r="I86" s="332"/>
      <c r="J86" s="332"/>
      <c r="K86" s="332"/>
      <c r="L86" s="332"/>
      <c r="M86" s="332"/>
      <c r="N86" s="332"/>
      <c r="O86" s="332"/>
    </row>
    <row r="87" customFormat="false" ht="12.8" hidden="false" customHeight="false" outlineLevel="0" collapsed="false">
      <c r="B87" s="332"/>
      <c r="C87" s="332"/>
      <c r="D87" s="332"/>
      <c r="E87" s="332"/>
      <c r="F87" s="332"/>
      <c r="G87" s="332"/>
      <c r="H87" s="332"/>
      <c r="I87" s="332"/>
      <c r="J87" s="332"/>
      <c r="K87" s="332"/>
      <c r="L87" s="332"/>
      <c r="M87" s="332"/>
      <c r="N87" s="332"/>
      <c r="O87" s="332"/>
    </row>
  </sheetData>
  <mergeCells count="40">
    <mergeCell ref="B2:O2"/>
    <mergeCell ref="C3:F3"/>
    <mergeCell ref="C4:F4"/>
    <mergeCell ref="C5:F5"/>
    <mergeCell ref="C6:F6"/>
    <mergeCell ref="C7:O7"/>
    <mergeCell ref="C8:F8"/>
    <mergeCell ref="C9:F9"/>
    <mergeCell ref="C10:O10"/>
    <mergeCell ref="C11:F11"/>
    <mergeCell ref="C12:F12"/>
    <mergeCell ref="C13:F13"/>
    <mergeCell ref="C14:O14"/>
    <mergeCell ref="C15:F15"/>
    <mergeCell ref="C16:F16"/>
    <mergeCell ref="C17:F17"/>
    <mergeCell ref="C18:F18"/>
    <mergeCell ref="C19:O19"/>
    <mergeCell ref="C20:F20"/>
    <mergeCell ref="C21:O21"/>
    <mergeCell ref="C22:D22"/>
    <mergeCell ref="E22:F22"/>
    <mergeCell ref="C47:O47"/>
    <mergeCell ref="C48:F48"/>
    <mergeCell ref="C49:O49"/>
    <mergeCell ref="C50:D50"/>
    <mergeCell ref="E50:F50"/>
    <mergeCell ref="C75:F75"/>
    <mergeCell ref="C76:F76"/>
    <mergeCell ref="B77:O77"/>
    <mergeCell ref="B78:O78"/>
    <mergeCell ref="B79:O79"/>
    <mergeCell ref="B80:O80"/>
    <mergeCell ref="B81:O81"/>
    <mergeCell ref="B82:O82"/>
    <mergeCell ref="B83:O83"/>
    <mergeCell ref="B84:O84"/>
    <mergeCell ref="B85:O85"/>
    <mergeCell ref="B86:O86"/>
    <mergeCell ref="B87:O87"/>
  </mergeCells>
  <printOptions headings="false" gridLines="false" gridLinesSet="true" horizontalCentered="true" verticalCentered="false"/>
  <pageMargins left="0.39375" right="0.39375" top="0.39375" bottom="0.393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6475</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2021-12-27T21:05:14Z</dcterms:created>
  <dc:creator/>
  <dc:description/>
  <dc:language>pt-BR</dc:language>
  <cp:lastModifiedBy/>
  <dcterms:modified xsi:type="dcterms:W3CDTF">2025-03-31T16:12:21Z</dcterms:modified>
  <cp:revision>121</cp:revision>
  <dc:subject/>
  <dc:title/>
</cp:coreProperties>
</file>

<file path=docProps/custom.xml><?xml version="1.0" encoding="utf-8"?>
<Properties xmlns="http://schemas.openxmlformats.org/officeDocument/2006/custom-properties" xmlns:vt="http://schemas.openxmlformats.org/officeDocument/2006/docPropsVTypes"/>
</file>